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30828" yWindow="-108" windowWidth="23256" windowHeight="13176" activeTab="5"/>
  </bookViews>
  <sheets>
    <sheet name="Sheet1" sheetId="1" r:id="rId1"/>
    <sheet name="Accounts" sheetId="2" r:id="rId2"/>
    <sheet name="Detail1-Balance-Current-Mar-24" sheetId="3" r:id="rId3"/>
    <sheet name="Payment Schedule" sheetId="4" r:id="rId4"/>
    <sheet name="A vs B and Precept Plan" sheetId="5" r:id="rId5"/>
    <sheet name="Savings Account" sheetId="6" r:id="rId6"/>
    <sheet name="EoY" sheetId="7" r:id="rId7"/>
  </sheets>
  <definedNames>
    <definedName name="_xlnm._FilterDatabase" localSheetId="1" hidden="1">Accounts!$A$1:$Q$148</definedName>
  </definedNames>
  <calcPr calcId="124519"/>
  <pivotCaches>
    <pivotCache cacheId="7" r:id="rId8"/>
    <pivotCache cacheId="12" r:id="rId9"/>
    <pivotCache cacheId="17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5gHL7KR46h62Np29cxkUbI7q6iWrtaIrHPe36WbftZk="/>
    </ext>
  </extLst>
</workbook>
</file>

<file path=xl/calcChain.xml><?xml version="1.0" encoding="utf-8"?>
<calcChain xmlns="http://schemas.openxmlformats.org/spreadsheetml/2006/main">
  <c r="G147" i="2"/>
  <c r="C12" i="7"/>
  <c r="E54"/>
  <c r="C26"/>
  <c r="C33"/>
  <c r="C37"/>
  <c r="C38"/>
  <c r="C52"/>
  <c r="C32"/>
  <c r="C35"/>
  <c r="K32" l="1"/>
  <c r="G134" i="2"/>
  <c r="G135"/>
  <c r="G136"/>
  <c r="G137"/>
  <c r="G138"/>
  <c r="G139"/>
  <c r="G140"/>
  <c r="G141"/>
  <c r="G142"/>
  <c r="G143"/>
  <c r="G144"/>
  <c r="G145"/>
  <c r="G146"/>
  <c r="G133"/>
  <c r="Q80" i="7"/>
  <c r="Q79"/>
  <c r="Q78"/>
  <c r="Q77"/>
  <c r="Q76"/>
  <c r="Q75"/>
  <c r="Q74"/>
  <c r="Q73"/>
  <c r="Q72"/>
  <c r="Q70"/>
  <c r="I69"/>
  <c r="G69"/>
  <c r="O69" s="1"/>
  <c r="E69"/>
  <c r="C69"/>
  <c r="K69" s="1"/>
  <c r="Q68"/>
  <c r="M68"/>
  <c r="Q67"/>
  <c r="O67"/>
  <c r="M67"/>
  <c r="K67"/>
  <c r="Q66"/>
  <c r="O66"/>
  <c r="M66"/>
  <c r="K66"/>
  <c r="Q65"/>
  <c r="M65"/>
  <c r="Q64"/>
  <c r="M64"/>
  <c r="Q62"/>
  <c r="M62"/>
  <c r="M61"/>
  <c r="K61"/>
  <c r="Q60"/>
  <c r="M60"/>
  <c r="Q58"/>
  <c r="M58"/>
  <c r="Q57"/>
  <c r="M57"/>
  <c r="Q55"/>
  <c r="M55"/>
  <c r="Q54"/>
  <c r="I54"/>
  <c r="G54"/>
  <c r="O54" s="1"/>
  <c r="O56" s="1"/>
  <c r="M53"/>
  <c r="Q52"/>
  <c r="E52"/>
  <c r="Q50"/>
  <c r="E50"/>
  <c r="Q49"/>
  <c r="M49"/>
  <c r="K49"/>
  <c r="Q48"/>
  <c r="M48"/>
  <c r="K48"/>
  <c r="Q47"/>
  <c r="M47"/>
  <c r="K47"/>
  <c r="Q46"/>
  <c r="M46"/>
  <c r="K46"/>
  <c r="Q45"/>
  <c r="Q44"/>
  <c r="Q43"/>
  <c r="Q42"/>
  <c r="Q41"/>
  <c r="Q40"/>
  <c r="Q39"/>
  <c r="Q38"/>
  <c r="Q37"/>
  <c r="Q36"/>
  <c r="M36"/>
  <c r="K36"/>
  <c r="Q34"/>
  <c r="Q33"/>
  <c r="E33"/>
  <c r="Q31"/>
  <c r="M31"/>
  <c r="Q30"/>
  <c r="M30"/>
  <c r="I29"/>
  <c r="O29" s="1"/>
  <c r="G29"/>
  <c r="E29"/>
  <c r="Q28"/>
  <c r="M28"/>
  <c r="Q27"/>
  <c r="M27"/>
  <c r="K27"/>
  <c r="Q26"/>
  <c r="Q25"/>
  <c r="M25"/>
  <c r="Q23"/>
  <c r="M23"/>
  <c r="Q22"/>
  <c r="M22"/>
  <c r="Q20"/>
  <c r="M20"/>
  <c r="I19"/>
  <c r="G19"/>
  <c r="E19"/>
  <c r="C19"/>
  <c r="Q18"/>
  <c r="M18"/>
  <c r="Q17"/>
  <c r="O17"/>
  <c r="M17"/>
  <c r="K17"/>
  <c r="K19" s="1"/>
  <c r="Q16"/>
  <c r="O16"/>
  <c r="M16"/>
  <c r="Q15"/>
  <c r="M15"/>
  <c r="I14"/>
  <c r="G14"/>
  <c r="E14"/>
  <c r="Q13"/>
  <c r="M13"/>
  <c r="Q12"/>
  <c r="O12"/>
  <c r="Q11"/>
  <c r="C16" i="6"/>
  <c r="D18" s="1"/>
  <c r="P25" i="5"/>
  <c r="I25"/>
  <c r="J25" s="1"/>
  <c r="X24"/>
  <c r="W24"/>
  <c r="L24"/>
  <c r="M24" s="1"/>
  <c r="J24"/>
  <c r="X23"/>
  <c r="W23"/>
  <c r="L23"/>
  <c r="O23" s="1"/>
  <c r="J23"/>
  <c r="X22"/>
  <c r="W22"/>
  <c r="L22"/>
  <c r="M22" s="1"/>
  <c r="J22"/>
  <c r="X21"/>
  <c r="W21"/>
  <c r="L21"/>
  <c r="Q21" s="1"/>
  <c r="R21" s="1"/>
  <c r="J21"/>
  <c r="X20"/>
  <c r="W20"/>
  <c r="L20"/>
  <c r="Q20" s="1"/>
  <c r="J20"/>
  <c r="X19"/>
  <c r="W19"/>
  <c r="L19"/>
  <c r="M19" s="1"/>
  <c r="J19"/>
  <c r="X18"/>
  <c r="W18"/>
  <c r="L18"/>
  <c r="M18" s="1"/>
  <c r="J18"/>
  <c r="X17"/>
  <c r="W17"/>
  <c r="L17"/>
  <c r="O17" s="1"/>
  <c r="J17"/>
  <c r="X16"/>
  <c r="W16"/>
  <c r="L16"/>
  <c r="M16" s="1"/>
  <c r="J16"/>
  <c r="X15"/>
  <c r="W15"/>
  <c r="L15"/>
  <c r="O15" s="1"/>
  <c r="J15"/>
  <c r="X14"/>
  <c r="W14"/>
  <c r="O14"/>
  <c r="J14"/>
  <c r="X13"/>
  <c r="W13"/>
  <c r="L13"/>
  <c r="Q13" s="1"/>
  <c r="J13"/>
  <c r="X12"/>
  <c r="W12"/>
  <c r="L12"/>
  <c r="M12" s="1"/>
  <c r="J12"/>
  <c r="X11"/>
  <c r="W11"/>
  <c r="L11"/>
  <c r="O11" s="1"/>
  <c r="J11"/>
  <c r="L10"/>
  <c r="M10" s="1"/>
  <c r="J10"/>
  <c r="L9"/>
  <c r="O9" s="1"/>
  <c r="T9" s="1"/>
  <c r="J9"/>
  <c r="X8"/>
  <c r="W8"/>
  <c r="L8"/>
  <c r="O8" s="1"/>
  <c r="J8"/>
  <c r="X7"/>
  <c r="W7"/>
  <c r="L7"/>
  <c r="M7" s="1"/>
  <c r="J7"/>
  <c r="L6"/>
  <c r="O6" s="1"/>
  <c r="J6"/>
  <c r="G121" i="2"/>
  <c r="G120"/>
  <c r="G119"/>
  <c r="G118"/>
  <c r="G117"/>
  <c r="G116"/>
  <c r="G114"/>
  <c r="G113"/>
  <c r="G112"/>
  <c r="G111"/>
  <c r="G110"/>
  <c r="G109"/>
  <c r="G108"/>
  <c r="G107"/>
  <c r="G106"/>
  <c r="G105"/>
  <c r="G104"/>
  <c r="G103"/>
  <c r="G102"/>
  <c r="K133" s="1" a="1"/>
  <c r="K133" s="1"/>
  <c r="K9"/>
  <c r="C42" i="7"/>
  <c r="C44"/>
  <c r="C45"/>
  <c r="C43"/>
  <c r="C40"/>
  <c r="C50"/>
  <c r="C51"/>
  <c r="C11"/>
  <c r="C41"/>
  <c r="C34"/>
  <c r="C39"/>
  <c r="Q8" i="5" l="1"/>
  <c r="V8" s="1"/>
  <c r="C54" i="7"/>
  <c r="K54" s="1"/>
  <c r="E21"/>
  <c r="Q19"/>
  <c r="I21"/>
  <c r="Q15" i="5"/>
  <c r="R15" s="1"/>
  <c r="O12"/>
  <c r="Q12"/>
  <c r="R12" s="1"/>
  <c r="O24"/>
  <c r="M21"/>
  <c r="O21"/>
  <c r="O18"/>
  <c r="Q18"/>
  <c r="R18" s="1"/>
  <c r="M69" i="7"/>
  <c r="Q14"/>
  <c r="O10" i="5"/>
  <c r="M13"/>
  <c r="G56" i="7"/>
  <c r="Q10" i="5"/>
  <c r="O13"/>
  <c r="Q24"/>
  <c r="R24" s="1"/>
  <c r="M19" i="7"/>
  <c r="M6" i="5"/>
  <c r="M8"/>
  <c r="O20"/>
  <c r="M23"/>
  <c r="M17"/>
  <c r="M20"/>
  <c r="O19" i="7"/>
  <c r="E56"/>
  <c r="V13" i="5"/>
  <c r="R13"/>
  <c r="U13"/>
  <c r="L25"/>
  <c r="M25" s="1"/>
  <c r="Q7"/>
  <c r="R7" s="1"/>
  <c r="O7"/>
  <c r="K34" i="7"/>
  <c r="M34"/>
  <c r="C29"/>
  <c r="K26"/>
  <c r="M26"/>
  <c r="K37"/>
  <c r="M37"/>
  <c r="K40"/>
  <c r="M40"/>
  <c r="K43"/>
  <c r="M43"/>
  <c r="M50"/>
  <c r="K50"/>
  <c r="K12"/>
  <c r="M12"/>
  <c r="K33"/>
  <c r="M33"/>
  <c r="K39"/>
  <c r="M39"/>
  <c r="K45"/>
  <c r="M45"/>
  <c r="K52"/>
  <c r="M52"/>
  <c r="K42"/>
  <c r="M42"/>
  <c r="M35"/>
  <c r="K35"/>
  <c r="C14"/>
  <c r="M14" s="1"/>
  <c r="K11"/>
  <c r="M11"/>
  <c r="O11"/>
  <c r="O14" s="1"/>
  <c r="K51"/>
  <c r="M51"/>
  <c r="K38"/>
  <c r="M38"/>
  <c r="K41"/>
  <c r="M41"/>
  <c r="K44"/>
  <c r="M44"/>
  <c r="X9" i="5"/>
  <c r="U9"/>
  <c r="V9"/>
  <c r="W9"/>
  <c r="R20"/>
  <c r="U20"/>
  <c r="V20"/>
  <c r="I59" i="7"/>
  <c r="I63" s="1"/>
  <c r="G61" s="1"/>
  <c r="O61" s="1"/>
  <c r="Q16" i="5"/>
  <c r="Q22"/>
  <c r="G21" i="7"/>
  <c r="O16" i="5"/>
  <c r="O22"/>
  <c r="Q17"/>
  <c r="Q23"/>
  <c r="U24"/>
  <c r="Q69" i="7"/>
  <c r="Q19" i="5"/>
  <c r="Q11"/>
  <c r="U12"/>
  <c r="V15"/>
  <c r="O19"/>
  <c r="V21"/>
  <c r="Q6"/>
  <c r="U21"/>
  <c r="Q29" i="7"/>
  <c r="I56"/>
  <c r="U8" i="5" l="1"/>
  <c r="R8"/>
  <c r="V12"/>
  <c r="V24"/>
  <c r="U7"/>
  <c r="U15"/>
  <c r="E59" i="7"/>
  <c r="E63" s="1"/>
  <c r="E71" s="1"/>
  <c r="Q56"/>
  <c r="V18" i="5"/>
  <c r="U18"/>
  <c r="O25"/>
  <c r="I71" i="7"/>
  <c r="T10" i="5"/>
  <c r="R10"/>
  <c r="V7"/>
  <c r="K14" i="7"/>
  <c r="C21"/>
  <c r="V11" i="5"/>
  <c r="R11"/>
  <c r="U11"/>
  <c r="R17"/>
  <c r="U17"/>
  <c r="V17"/>
  <c r="M29" i="7"/>
  <c r="C56"/>
  <c r="K29"/>
  <c r="R23" i="5"/>
  <c r="U23"/>
  <c r="V23"/>
  <c r="M54" i="7"/>
  <c r="V16" i="5"/>
  <c r="U16"/>
  <c r="R16"/>
  <c r="G59" i="7"/>
  <c r="O21"/>
  <c r="Q21"/>
  <c r="R6" i="5"/>
  <c r="T6"/>
  <c r="Q25"/>
  <c r="R25" s="1"/>
  <c r="R19"/>
  <c r="U19"/>
  <c r="V19"/>
  <c r="V22"/>
  <c r="U22"/>
  <c r="R22"/>
  <c r="AA53" i="7"/>
  <c r="M56" l="1"/>
  <c r="U10" i="5"/>
  <c r="V10"/>
  <c r="W10"/>
  <c r="X10"/>
  <c r="G63" i="7"/>
  <c r="O59"/>
  <c r="Q59"/>
  <c r="M21"/>
  <c r="K21"/>
  <c r="C59"/>
  <c r="U6" i="5"/>
  <c r="U25" s="1"/>
  <c r="V6"/>
  <c r="W6"/>
  <c r="W25" s="1"/>
  <c r="T25"/>
  <c r="X6"/>
  <c r="K56" i="7"/>
  <c r="O63" l="1"/>
  <c r="Q63"/>
  <c r="G71"/>
  <c r="O71" s="1"/>
  <c r="C63"/>
  <c r="K59"/>
  <c r="M59"/>
  <c r="X25" i="5"/>
  <c r="V25"/>
  <c r="K63" i="7" l="1"/>
  <c r="M63"/>
  <c r="C71"/>
  <c r="K71" s="1"/>
</calcChain>
</file>

<file path=xl/sharedStrings.xml><?xml version="1.0" encoding="utf-8"?>
<sst xmlns="http://schemas.openxmlformats.org/spreadsheetml/2006/main" count="1105" uniqueCount="259">
  <si>
    <t>Date</t>
  </si>
  <si>
    <t>Description</t>
  </si>
  <si>
    <t>Detail</t>
  </si>
  <si>
    <t>C/D</t>
  </si>
  <si>
    <t>Year End</t>
  </si>
  <si>
    <t>Cheque No</t>
  </si>
  <si>
    <t>Amount</t>
  </si>
  <si>
    <t>Savings</t>
  </si>
  <si>
    <t>from Current</t>
  </si>
  <si>
    <t>Balance</t>
  </si>
  <si>
    <t>BACS</t>
  </si>
  <si>
    <t>Current</t>
  </si>
  <si>
    <t>to Savings</t>
  </si>
  <si>
    <t>Non-Cashed Cheques</t>
  </si>
  <si>
    <t>Cheque</t>
  </si>
  <si>
    <t>Note</t>
  </si>
  <si>
    <t>Precept</t>
  </si>
  <si>
    <t>Credit</t>
  </si>
  <si>
    <t>Chris Lawson - Noticeboard Expenses</t>
  </si>
  <si>
    <t>&gt;6 months</t>
  </si>
  <si>
    <t>Rachael B - COVID Community Mileage Expenses</t>
  </si>
  <si>
    <t>Clerk Salary</t>
  </si>
  <si>
    <t>Debit</t>
  </si>
  <si>
    <t>Clerk Salary (Kate Lanham)</t>
  </si>
  <si>
    <t>Cheque Stopped</t>
  </si>
  <si>
    <t>Insurance</t>
  </si>
  <si>
    <t>Grant</t>
  </si>
  <si>
    <t>Play Area</t>
  </si>
  <si>
    <t>Interest</t>
  </si>
  <si>
    <t>Dog Bin Emptying</t>
  </si>
  <si>
    <t>Graveyard Maintenance</t>
  </si>
  <si>
    <t>Website Hosting</t>
  </si>
  <si>
    <t>Community COVID</t>
  </si>
  <si>
    <t>Internal Audit</t>
  </si>
  <si>
    <t>Mowing</t>
  </si>
  <si>
    <t>Broadband</t>
  </si>
  <si>
    <t>Village Hall</t>
  </si>
  <si>
    <t>Sum of Amount</t>
  </si>
  <si>
    <t>Bus Stop Maintenance</t>
  </si>
  <si>
    <t>Bench</t>
  </si>
  <si>
    <t>Balance Total</t>
  </si>
  <si>
    <t>Jubilee</t>
  </si>
  <si>
    <t>Old Play Field</t>
  </si>
  <si>
    <t>Rent Payment</t>
  </si>
  <si>
    <t>zzz Bank Apology</t>
  </si>
  <si>
    <t>Credit Total</t>
  </si>
  <si>
    <t>Great Wolf Campaign</t>
  </si>
  <si>
    <t>OALC Subscription</t>
  </si>
  <si>
    <t>Defibrillator Pads</t>
  </si>
  <si>
    <t>Election Charges</t>
  </si>
  <si>
    <t>Hawkwell / Local Plan</t>
  </si>
  <si>
    <t>Information Commission</t>
  </si>
  <si>
    <t>Printing</t>
  </si>
  <si>
    <t>Domain</t>
  </si>
  <si>
    <t>Stationery</t>
  </si>
  <si>
    <t>Website</t>
  </si>
  <si>
    <t>StopHawkwell hosting</t>
  </si>
  <si>
    <t>Training</t>
  </si>
  <si>
    <t>Village Hall Hire</t>
  </si>
  <si>
    <t>Winter 21/22</t>
  </si>
  <si>
    <t>Debit Total</t>
  </si>
  <si>
    <t>Grand Total</t>
  </si>
  <si>
    <t>Banners</t>
  </si>
  <si>
    <t>Leaflets</t>
  </si>
  <si>
    <t>Posters</t>
  </si>
  <si>
    <t>Wood</t>
  </si>
  <si>
    <t>Garden</t>
  </si>
  <si>
    <t>Hawkwell</t>
  </si>
  <si>
    <t>OALC Councillor</t>
  </si>
  <si>
    <t>Cheque Lost</t>
  </si>
  <si>
    <t>Donation</t>
  </si>
  <si>
    <t>Summer 22</t>
  </si>
  <si>
    <t>Burial Ground</t>
  </si>
  <si>
    <t>Chris</t>
  </si>
  <si>
    <t>OALC</t>
  </si>
  <si>
    <t>CDC</t>
  </si>
  <si>
    <t>Zurich</t>
  </si>
  <si>
    <t>Helen White</t>
  </si>
  <si>
    <t>Cathy Fleet</t>
  </si>
  <si>
    <t>debit</t>
  </si>
  <si>
    <t>paid 07/09/23</t>
  </si>
  <si>
    <t xml:space="preserve">Clk sal June </t>
  </si>
  <si>
    <t>PAYE Q1</t>
  </si>
  <si>
    <t>Clk Sal July</t>
  </si>
  <si>
    <t>Payroll</t>
  </si>
  <si>
    <t>Wix reimbursement - Chris Wells</t>
  </si>
  <si>
    <t>Hawkwell flyers</t>
  </si>
  <si>
    <t>Clk Sal Aug</t>
  </si>
  <si>
    <t>S/O</t>
  </si>
  <si>
    <t>Firethorn Consultant</t>
  </si>
  <si>
    <t>Playing Field grant</t>
  </si>
  <si>
    <t>on hold</t>
  </si>
  <si>
    <t xml:space="preserve">Churchyard Maintenance </t>
  </si>
  <si>
    <t>to be paid 13/12/23</t>
  </si>
  <si>
    <t>PAYE Q2</t>
  </si>
  <si>
    <t xml:space="preserve">Clk Sal Sept </t>
  </si>
  <si>
    <t>Village Hall - Coronation</t>
  </si>
  <si>
    <t>Clk Sal Oct</t>
  </si>
  <si>
    <t>Coronation grant - Village Hall</t>
  </si>
  <si>
    <t>Clk sal Nov</t>
  </si>
  <si>
    <t>stamps &amp; envelopes re CDC Local Plan - C Wells</t>
  </si>
  <si>
    <t>Bicester Print</t>
  </si>
  <si>
    <t>HMRC PAYE Q3</t>
  </si>
  <si>
    <t>drafting representation for Local Plan</t>
  </si>
  <si>
    <t>payroll</t>
  </si>
  <si>
    <t>printing reimbursement to C Wells</t>
  </si>
  <si>
    <t>Clk Sal backpay</t>
  </si>
  <si>
    <t>Clk sal Jan</t>
  </si>
  <si>
    <t>Clk Sal Feb</t>
  </si>
  <si>
    <t>1``</t>
  </si>
  <si>
    <t>Payment Schedule</t>
  </si>
  <si>
    <t>Meeting Approval Date</t>
  </si>
  <si>
    <t xml:space="preserve">No. </t>
  </si>
  <si>
    <t>Cheque No or BACS</t>
  </si>
  <si>
    <t>Approved Date</t>
  </si>
  <si>
    <t>Payee</t>
  </si>
  <si>
    <t>1 Approve</t>
  </si>
  <si>
    <t>2 Approve</t>
  </si>
  <si>
    <t>JK</t>
  </si>
  <si>
    <t>CW 6/7/22</t>
  </si>
  <si>
    <t>AB 9/7/22</t>
  </si>
  <si>
    <t>AL</t>
  </si>
  <si>
    <t>SW</t>
  </si>
  <si>
    <t>CW</t>
  </si>
  <si>
    <t>Gallagher</t>
  </si>
  <si>
    <t>Jane Olds</t>
  </si>
  <si>
    <t>CW 12/7/22</t>
  </si>
  <si>
    <t>AB 14/7/22</t>
  </si>
  <si>
    <t>CL</t>
  </si>
  <si>
    <t>Village Hall Hire (21/22 - 4 meetings)</t>
  </si>
  <si>
    <t xml:space="preserve">Village Hall </t>
  </si>
  <si>
    <t>Cherwell DC</t>
  </si>
  <si>
    <t>CW 18/10/22</t>
  </si>
  <si>
    <t>AB 21/10/22</t>
  </si>
  <si>
    <t>Church</t>
  </si>
  <si>
    <t xml:space="preserve">Playing Field Assoc. </t>
  </si>
  <si>
    <t>Internet Connection</t>
  </si>
  <si>
    <t>CW 15/11/22</t>
  </si>
  <si>
    <t>AB 17/11/22</t>
  </si>
  <si>
    <t>Grass Cutting - Pond</t>
  </si>
  <si>
    <t>CW 10/1/23</t>
  </si>
  <si>
    <t>AB 15/1/23</t>
  </si>
  <si>
    <t>Web Hosting</t>
  </si>
  <si>
    <t>CW 15/3/23</t>
  </si>
  <si>
    <t>AB 17/3/23</t>
  </si>
  <si>
    <t>VH</t>
  </si>
  <si>
    <t>Winter22-23</t>
  </si>
  <si>
    <t>Clerk salary</t>
  </si>
  <si>
    <t>Election charges</t>
  </si>
  <si>
    <t>CW 11/9/23</t>
  </si>
  <si>
    <t>AB 8/9/23</t>
  </si>
  <si>
    <t xml:space="preserve">Cathy Fleet </t>
  </si>
  <si>
    <t>Clk Sal June</t>
  </si>
  <si>
    <t>CW 18/7/23</t>
  </si>
  <si>
    <t>HMRC</t>
  </si>
  <si>
    <t>Chris Wells</t>
  </si>
  <si>
    <t>Wix reimbursement</t>
  </si>
  <si>
    <t>11 Sept 23</t>
  </si>
  <si>
    <t>CW 13/9/23</t>
  </si>
  <si>
    <t>Rob (?)</t>
  </si>
  <si>
    <t>to confirm account details</t>
  </si>
  <si>
    <t>on hold, to be paid 13/12/23 ?</t>
  </si>
  <si>
    <t xml:space="preserve">Bucknell Village Hall </t>
  </si>
  <si>
    <t xml:space="preserve">hall hire </t>
  </si>
  <si>
    <t>broadband</t>
  </si>
  <si>
    <t>coronation</t>
  </si>
  <si>
    <t>paid 5/11/23</t>
  </si>
  <si>
    <t>Oct salary</t>
  </si>
  <si>
    <t>BS/O</t>
  </si>
  <si>
    <t>Nov salary</t>
  </si>
  <si>
    <t>reimbursement to C. Wells</t>
  </si>
  <si>
    <t>Hawkswell</t>
  </si>
  <si>
    <t>Anna Sabine - Consultant</t>
  </si>
  <si>
    <t>Backpay</t>
  </si>
  <si>
    <t>subscription</t>
  </si>
  <si>
    <t>Previous years and YTD 23 Spend</t>
  </si>
  <si>
    <t>Actual</t>
  </si>
  <si>
    <t>Prediction</t>
  </si>
  <si>
    <t>2024-25 Budget Precept</t>
  </si>
  <si>
    <t>Annual Precept</t>
  </si>
  <si>
    <t>23-24 YTD / Annual Precept</t>
  </si>
  <si>
    <t>23/24 RP and LBE vs Precept</t>
  </si>
  <si>
    <t>Plan 23-24</t>
  </si>
  <si>
    <t>P23 / A22 Evol</t>
  </si>
  <si>
    <t>YTD A 24</t>
  </si>
  <si>
    <t>YTD vs 12M B</t>
  </si>
  <si>
    <t>Annual Left to Spend</t>
  </si>
  <si>
    <t>Expect to Still Spend</t>
  </si>
  <si>
    <t>LBE 23-24</t>
  </si>
  <si>
    <t>LBE A/B</t>
  </si>
  <si>
    <t>P24-25</t>
  </si>
  <si>
    <t>Delta P24-25 - LBE 23-24</t>
  </si>
  <si>
    <t>P24-25 /               LBE23-24</t>
  </si>
  <si>
    <t>Delta P24-25 - P23-24</t>
  </si>
  <si>
    <t>P24-25 /             P23-24</t>
  </si>
  <si>
    <t>Savings Account - Fund Allocations</t>
  </si>
  <si>
    <t xml:space="preserve">Balance </t>
  </si>
  <si>
    <t>Potential election</t>
  </si>
  <si>
    <t xml:space="preserve">Computer </t>
  </si>
  <si>
    <t>Arnold Baker books</t>
  </si>
  <si>
    <t>Queen's Jubilee, remaining funds</t>
  </si>
  <si>
    <t>Traffic calming</t>
  </si>
  <si>
    <t>Asset Register - repairs</t>
  </si>
  <si>
    <t>if non-quorate, cost from CDC to supply councillor</t>
  </si>
  <si>
    <t>Sundry</t>
  </si>
  <si>
    <t>Potential costs</t>
  </si>
  <si>
    <t>Excess</t>
  </si>
  <si>
    <t xml:space="preserve">Bucknell Parish Council </t>
  </si>
  <si>
    <t>Financial Statements for the Year Ending 31 March 2024</t>
  </si>
  <si>
    <t>Receipts and Payment Account</t>
  </si>
  <si>
    <t>23-24</t>
  </si>
  <si>
    <t>22-23</t>
  </si>
  <si>
    <t>Year -1
(2021-2022)</t>
  </si>
  <si>
    <t>Year -2
(2020 - 2021)</t>
  </si>
  <si>
    <t>Delta 
(Y - Y-1)</t>
  </si>
  <si>
    <t>Evolution</t>
  </si>
  <si>
    <t>Delta 
(Y-1 - Y-2)</t>
  </si>
  <si>
    <t>Receipts</t>
  </si>
  <si>
    <t>Voluntary Receipts</t>
  </si>
  <si>
    <t>Precept CDC and Support Grant</t>
  </si>
  <si>
    <t>Bank Interest</t>
  </si>
  <si>
    <t>Other Receipts</t>
  </si>
  <si>
    <t>Other</t>
  </si>
  <si>
    <t>TOTAL RECEIPTS</t>
  </si>
  <si>
    <t>Payments</t>
  </si>
  <si>
    <t>Clerk Expenses</t>
  </si>
  <si>
    <t>Other Costs</t>
  </si>
  <si>
    <t>Printing / Postage / Stationery</t>
  </si>
  <si>
    <t xml:space="preserve">Broadband / Telephone </t>
  </si>
  <si>
    <t>Legal / Professional</t>
  </si>
  <si>
    <t>Audit Fee</t>
  </si>
  <si>
    <t>Non-contested election</t>
  </si>
  <si>
    <t xml:space="preserve">Defibrillator Costs </t>
  </si>
  <si>
    <t>Dog Bin emptying</t>
  </si>
  <si>
    <t>Bus Shelter Cleaning</t>
  </si>
  <si>
    <t>Village Maintenance</t>
  </si>
  <si>
    <t>Sundry Expenses</t>
  </si>
  <si>
    <t>Bank Interest Payable</t>
  </si>
  <si>
    <t>Capital Purchases</t>
  </si>
  <si>
    <t>Dontations</t>
  </si>
  <si>
    <t>TOTAL PAYMENTS</t>
  </si>
  <si>
    <t>EXCESS RECEIPTS MINUS PAYMENTS</t>
  </si>
  <si>
    <t>Bank Account Balances 1 April</t>
  </si>
  <si>
    <t>TOTAL (EXCESS + BANK ACCOUNT 1 APR)</t>
  </si>
  <si>
    <t>STATEMENT OF ASSETS / LIABILITIES</t>
  </si>
  <si>
    <t>Bank Account - Current</t>
  </si>
  <si>
    <t>Bank Account - Deposit</t>
  </si>
  <si>
    <t>TOTAL BANK ACCOUNT</t>
  </si>
  <si>
    <t>Delta (2-1)</t>
  </si>
  <si>
    <t>(blank)</t>
  </si>
  <si>
    <t>(blank) Total</t>
  </si>
  <si>
    <t>HMRC PAYE Q4</t>
  </si>
  <si>
    <t>backpay</t>
  </si>
  <si>
    <t>Clk Sal Mar</t>
  </si>
  <si>
    <t>Bank charge</t>
  </si>
  <si>
    <t>Bank Charge</t>
  </si>
  <si>
    <t>Bank Charges</t>
  </si>
  <si>
    <t>y</t>
  </si>
  <si>
    <t>not paid</t>
  </si>
</sst>
</file>

<file path=xl/styles.xml><?xml version="1.0" encoding="utf-8"?>
<styleSheet xmlns="http://schemas.openxmlformats.org/spreadsheetml/2006/main">
  <numFmts count="11">
    <numFmt numFmtId="164" formatCode="###\ ###\ ##0"/>
    <numFmt numFmtId="165" formatCode="mm/dd/yy"/>
    <numFmt numFmtId="166" formatCode="d\-mmmm"/>
    <numFmt numFmtId="167" formatCode="d\ mmmm"/>
    <numFmt numFmtId="168" formatCode="d\ mmmm\ yy"/>
    <numFmt numFmtId="169" formatCode="d\-mmmm\-yy"/>
    <numFmt numFmtId="170" formatCode="d\ mmm\ yy"/>
    <numFmt numFmtId="171" formatCode="d\-mmm\-yy"/>
    <numFmt numFmtId="172" formatCode="mm\-dd\-yy"/>
    <numFmt numFmtId="173" formatCode="###\ ###\ ##0;[Red]\-###\ ###\ ##0"/>
    <numFmt numFmtId="174" formatCode="0.0%"/>
  </numFmts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rgb="FFFFFFFF"/>
      <name val="Calibri"/>
    </font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2" fillId="0" borderId="0" xfId="0" applyFont="1"/>
    <xf numFmtId="14" fontId="2" fillId="0" borderId="0" xfId="0" applyNumberFormat="1" applyFont="1"/>
    <xf numFmtId="0" fontId="2" fillId="0" borderId="0" xfId="0" applyFont="1"/>
    <xf numFmtId="15" fontId="2" fillId="0" borderId="0" xfId="0" applyNumberFormat="1" applyFont="1"/>
    <xf numFmtId="17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/>
    <xf numFmtId="164" fontId="2" fillId="0" borderId="0" xfId="0" applyNumberFormat="1" applyFont="1"/>
    <xf numFmtId="0" fontId="2" fillId="0" borderId="2" xfId="0" applyFont="1" applyBorder="1"/>
    <xf numFmtId="0" fontId="4" fillId="0" borderId="0" xfId="0" applyFont="1"/>
    <xf numFmtId="165" fontId="4" fillId="0" borderId="0" xfId="0" applyNumberFormat="1" applyFont="1" applyAlignment="1"/>
    <xf numFmtId="0" fontId="4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5" fontId="2" fillId="0" borderId="6" xfId="0" applyNumberFormat="1" applyFont="1" applyBorder="1"/>
    <xf numFmtId="0" fontId="2" fillId="0" borderId="7" xfId="0" applyFont="1" applyBorder="1"/>
    <xf numFmtId="17" fontId="2" fillId="0" borderId="7" xfId="0" applyNumberFormat="1" applyFont="1" applyBorder="1"/>
    <xf numFmtId="0" fontId="2" fillId="0" borderId="8" xfId="0" applyFont="1" applyBorder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171" fontId="2" fillId="0" borderId="0" xfId="0" applyNumberFormat="1" applyFont="1"/>
    <xf numFmtId="172" fontId="4" fillId="0" borderId="0" xfId="0" applyNumberFormat="1" applyFont="1" applyAlignment="1"/>
    <xf numFmtId="0" fontId="2" fillId="0" borderId="0" xfId="0" applyFont="1" applyAlignment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6" xfId="0" applyFont="1" applyBorder="1"/>
    <xf numFmtId="173" fontId="2" fillId="0" borderId="16" xfId="0" applyNumberFormat="1" applyFont="1" applyBorder="1"/>
    <xf numFmtId="174" fontId="2" fillId="0" borderId="16" xfId="0" applyNumberFormat="1" applyFont="1" applyBorder="1"/>
    <xf numFmtId="9" fontId="2" fillId="0" borderId="16" xfId="0" applyNumberFormat="1" applyFont="1" applyBorder="1"/>
    <xf numFmtId="0" fontId="3" fillId="3" borderId="16" xfId="0" applyFont="1" applyFill="1" applyBorder="1"/>
    <xf numFmtId="173" fontId="3" fillId="0" borderId="16" xfId="0" applyNumberFormat="1" applyFont="1" applyBorder="1"/>
    <xf numFmtId="173" fontId="3" fillId="4" borderId="16" xfId="0" applyNumberFormat="1" applyFont="1" applyFill="1" applyBorder="1"/>
    <xf numFmtId="174" fontId="2" fillId="0" borderId="0" xfId="0" applyNumberFormat="1" applyFont="1"/>
    <xf numFmtId="0" fontId="2" fillId="0" borderId="19" xfId="0" applyFont="1" applyBorder="1"/>
    <xf numFmtId="174" fontId="3" fillId="0" borderId="16" xfId="0" applyNumberFormat="1" applyFont="1" applyBorder="1"/>
    <xf numFmtId="174" fontId="3" fillId="0" borderId="0" xfId="0" applyNumberFormat="1" applyFont="1"/>
    <xf numFmtId="173" fontId="3" fillId="0" borderId="20" xfId="0" applyNumberFormat="1" applyFont="1" applyBorder="1"/>
    <xf numFmtId="9" fontId="3" fillId="0" borderId="16" xfId="0" applyNumberFormat="1" applyFont="1" applyBorder="1"/>
    <xf numFmtId="174" fontId="3" fillId="0" borderId="20" xfId="0" applyNumberFormat="1" applyFont="1" applyBorder="1"/>
    <xf numFmtId="1" fontId="3" fillId="0" borderId="0" xfId="0" applyNumberFormat="1" applyFont="1"/>
    <xf numFmtId="0" fontId="2" fillId="0" borderId="0" xfId="0" applyFont="1" applyAlignment="1">
      <alignment wrapText="1"/>
    </xf>
    <xf numFmtId="0" fontId="3" fillId="5" borderId="12" xfId="0" applyFont="1" applyFill="1" applyBorder="1"/>
    <xf numFmtId="0" fontId="2" fillId="5" borderId="12" xfId="0" applyFont="1" applyFill="1" applyBorder="1"/>
    <xf numFmtId="9" fontId="2" fillId="0" borderId="0" xfId="0" applyNumberFormat="1" applyFont="1"/>
    <xf numFmtId="164" fontId="2" fillId="0" borderId="1" xfId="0" applyNumberFormat="1" applyFont="1" applyBorder="1"/>
    <xf numFmtId="9" fontId="2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164" fontId="2" fillId="5" borderId="12" xfId="0" applyNumberFormat="1" applyFont="1" applyFill="1" applyBorder="1"/>
    <xf numFmtId="173" fontId="2" fillId="0" borderId="0" xfId="0" applyNumberFormat="1" applyFont="1"/>
    <xf numFmtId="173" fontId="2" fillId="0" borderId="1" xfId="0" applyNumberFormat="1" applyFont="1" applyBorder="1"/>
    <xf numFmtId="173" fontId="3" fillId="0" borderId="0" xfId="0" applyNumberFormat="1" applyFont="1"/>
    <xf numFmtId="0" fontId="2" fillId="6" borderId="21" xfId="0" applyFont="1" applyFill="1" applyBorder="1"/>
    <xf numFmtId="0" fontId="0" fillId="0" borderId="12" xfId="0" applyNumberFormat="1" applyFont="1" applyBorder="1" applyAlignment="1"/>
    <xf numFmtId="14" fontId="0" fillId="0" borderId="0" xfId="0" applyNumberFormat="1" applyFont="1" applyAlignment="1"/>
    <xf numFmtId="0" fontId="0" fillId="0" borderId="0" xfId="0" applyAlignment="1"/>
    <xf numFmtId="0" fontId="1" fillId="0" borderId="0" xfId="0" applyFont="1" applyAlignment="1"/>
    <xf numFmtId="164" fontId="0" fillId="0" borderId="0" xfId="0" applyNumberFormat="1" applyFont="1" applyAlignment="1"/>
    <xf numFmtId="0" fontId="8" fillId="0" borderId="16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15" fontId="0" fillId="0" borderId="0" xfId="0" applyNumberFormat="1" applyFont="1" applyAlignment="1"/>
    <xf numFmtId="173" fontId="0" fillId="0" borderId="0" xfId="0" applyNumberFormat="1" applyFont="1" applyAlignment="1"/>
    <xf numFmtId="173" fontId="0" fillId="0" borderId="12" xfId="0" applyNumberFormat="1" applyFont="1" applyBorder="1" applyAlignment="1"/>
    <xf numFmtId="173" fontId="7" fillId="0" borderId="0" xfId="0" applyNumberFormat="1" applyFont="1"/>
    <xf numFmtId="0" fontId="0" fillId="0" borderId="22" xfId="0" pivotButton="1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17" fontId="0" fillId="0" borderId="22" xfId="0" applyNumberFormat="1" applyFont="1" applyBorder="1" applyAlignment="1"/>
    <xf numFmtId="17" fontId="0" fillId="0" borderId="25" xfId="0" applyNumberFormat="1" applyFont="1" applyBorder="1" applyAlignment="1"/>
    <xf numFmtId="17" fontId="0" fillId="0" borderId="26" xfId="0" applyNumberFormat="1" applyFont="1" applyBorder="1" applyAlignment="1"/>
    <xf numFmtId="0" fontId="0" fillId="0" borderId="22" xfId="0" applyFont="1" applyBorder="1" applyAlignment="1"/>
    <xf numFmtId="0" fontId="0" fillId="0" borderId="22" xfId="0" applyNumberFormat="1" applyFont="1" applyBorder="1" applyAlignment="1"/>
    <xf numFmtId="0" fontId="0" fillId="0" borderId="25" xfId="0" applyNumberFormat="1" applyFont="1" applyBorder="1" applyAlignment="1"/>
    <xf numFmtId="0" fontId="0" fillId="0" borderId="26" xfId="0" applyNumberFormat="1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8" xfId="0" applyNumberFormat="1" applyFont="1" applyBorder="1" applyAlignment="1"/>
    <xf numFmtId="0" fontId="0" fillId="0" borderId="29" xfId="0" applyNumberFormat="1" applyFont="1" applyBorder="1" applyAlignment="1"/>
    <xf numFmtId="0" fontId="0" fillId="0" borderId="30" xfId="0" applyFont="1" applyBorder="1" applyAlignment="1"/>
    <xf numFmtId="0" fontId="0" fillId="0" borderId="31" xfId="0" applyFont="1" applyBorder="1" applyAlignment="1"/>
    <xf numFmtId="0" fontId="0" fillId="0" borderId="30" xfId="0" applyNumberFormat="1" applyFont="1" applyBorder="1" applyAlignment="1"/>
    <xf numFmtId="0" fontId="0" fillId="0" borderId="32" xfId="0" applyNumberFormat="1" applyFont="1" applyBorder="1" applyAlignment="1"/>
    <xf numFmtId="0" fontId="0" fillId="0" borderId="33" xfId="0" applyNumberFormat="1" applyFont="1" applyBorder="1" applyAlignment="1"/>
    <xf numFmtId="173" fontId="0" fillId="0" borderId="22" xfId="0" applyNumberFormat="1" applyFont="1" applyBorder="1" applyAlignment="1"/>
    <xf numFmtId="173" fontId="0" fillId="0" borderId="25" xfId="0" applyNumberFormat="1" applyFont="1" applyBorder="1" applyAlignment="1"/>
    <xf numFmtId="173" fontId="0" fillId="0" borderId="26" xfId="0" applyNumberFormat="1" applyFont="1" applyBorder="1" applyAlignment="1"/>
    <xf numFmtId="173" fontId="0" fillId="0" borderId="28" xfId="0" applyNumberFormat="1" applyFont="1" applyBorder="1" applyAlignment="1"/>
    <xf numFmtId="173" fontId="0" fillId="0" borderId="29" xfId="0" applyNumberFormat="1" applyFont="1" applyBorder="1" applyAlignment="1"/>
    <xf numFmtId="173" fontId="0" fillId="0" borderId="30" xfId="0" applyNumberFormat="1" applyFont="1" applyBorder="1" applyAlignment="1"/>
    <xf numFmtId="173" fontId="0" fillId="0" borderId="32" xfId="0" applyNumberFormat="1" applyFont="1" applyBorder="1" applyAlignment="1"/>
    <xf numFmtId="173" fontId="0" fillId="0" borderId="33" xfId="0" applyNumberFormat="1" applyFont="1" applyBorder="1" applyAlignment="1"/>
    <xf numFmtId="0" fontId="3" fillId="2" borderId="13" xfId="0" applyFont="1" applyFill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</cellXfs>
  <cellStyles count="1">
    <cellStyle name="Normal" xfId="0" builtinId="0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heet1-style" pivot="0" count="3">
      <tableStyleElement type="headerRow" dxfId="5"/>
      <tableStyleElement type="firstRowStripe" dxfId="4"/>
      <tableStyleElement type="secondRowStripe" dxfId="3"/>
    </tableStyle>
    <tableStyle name="Detail1-Balance-Current-Mar-24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thy Fleet" refreshedDate="45419.535603935183" refreshedVersion="3" recordCount="800">
  <cacheSource type="worksheet">
    <worksheetSource ref="A1:G1001" sheet="Accounts"/>
  </cacheSource>
  <cacheFields count="7">
    <cacheField name="Date" numFmtId="0">
      <sharedItems containsNonDate="0" containsDate="1" containsString="0" containsBlank="1" minDate="2020-04-01T00:00:00" maxDate="2024-04-01T00:00:00"/>
    </cacheField>
    <cacheField name="Description" numFmtId="0">
      <sharedItems containsBlank="1" count="29">
        <s v="Current"/>
        <s v="Savings"/>
        <s v="Precept"/>
        <s v="Clerk Salary"/>
        <s v="Insurance"/>
        <s v="Grant"/>
        <s v="Interest"/>
        <s v="Dog Bin Emptying"/>
        <m/>
        <s v="Website Hosting"/>
        <s v="Community COVID"/>
        <s v="Internal Audit"/>
        <s v="Mowing"/>
        <s v="Broadband"/>
        <s v="Bus Stop Maintenance"/>
        <s v="Old Play Field"/>
        <s v="OALC Subscription"/>
        <s v="Hawkwell / Local Plan"/>
        <s v="Defibrillator Pads"/>
        <s v="Jubilee"/>
        <s v="Printing"/>
        <s v="Training"/>
        <s v="Information Commission"/>
        <s v="Village Hall Hire"/>
        <s v="zzz Bank Apology"/>
        <s v="Stationery"/>
        <s v="StopHawkwell hosting"/>
        <s v="Election Charges"/>
        <s v="Bank Charges"/>
      </sharedItems>
    </cacheField>
    <cacheField name="Detail" numFmtId="0">
      <sharedItems containsBlank="1"/>
    </cacheField>
    <cacheField name="C/D" numFmtId="0">
      <sharedItems containsBlank="1" count="4">
        <s v="Balance"/>
        <s v="Credit"/>
        <s v="Debit"/>
        <m/>
      </sharedItems>
    </cacheField>
    <cacheField name="Year End" numFmtId="0">
      <sharedItems containsNonDate="0" containsDate="1" containsString="0" containsBlank="1" minDate="2021-03-01T00:00:00" maxDate="2024-04-01T00:00:00" count="7">
        <d v="2021-03-01T00:00:00"/>
        <d v="2022-03-31T00:00:00"/>
        <d v="2023-03-31T00:00:00"/>
        <d v="2024-03-31T00:00:00"/>
        <m/>
        <d v="2024-03-24T00:00:00" u="1"/>
        <d v="2024-03-01T00:00:00" u="1"/>
      </sharedItems>
    </cacheField>
    <cacheField name="Cheque No" numFmtId="0">
      <sharedItems containsBlank="1" containsMixedTypes="1" containsNumber="1" containsInteger="1" minValue="100906" maxValue="100950"/>
    </cacheField>
    <cacheField name="Amount" numFmtId="0">
      <sharedItems containsString="0" containsBlank="1" containsNumber="1" minValue="-17000" maxValue="19952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Cathy Fleet" refreshedDate="45419.535604513891" refreshedVersion="3" recordCount="198">
  <cacheSource type="worksheet">
    <worksheetSource ref="A1:G199" sheet="Accounts"/>
  </cacheSource>
  <cacheFields count="7">
    <cacheField name="Date" numFmtId="0">
      <sharedItems containsNonDate="0" containsDate="1" containsString="0" containsBlank="1" minDate="2020-04-01T00:00:00" maxDate="2024-04-01T00:00:00"/>
    </cacheField>
    <cacheField name="Description" numFmtId="0">
      <sharedItems containsBlank="1" count="29">
        <s v="Current"/>
        <s v="Savings"/>
        <s v="Precept"/>
        <s v="Clerk Salary"/>
        <s v="Insurance"/>
        <s v="Grant"/>
        <s v="Interest"/>
        <s v="Dog Bin Emptying"/>
        <m/>
        <s v="Website Hosting"/>
        <s v="Community COVID"/>
        <s v="Internal Audit"/>
        <s v="Mowing"/>
        <s v="Broadband"/>
        <s v="Bus Stop Maintenance"/>
        <s v="Old Play Field"/>
        <s v="OALC Subscription"/>
        <s v="Hawkwell / Local Plan"/>
        <s v="Defibrillator Pads"/>
        <s v="Jubilee"/>
        <s v="Printing"/>
        <s v="Training"/>
        <s v="Information Commission"/>
        <s v="Village Hall Hire"/>
        <s v="zzz Bank Apology"/>
        <s v="Stationery"/>
        <s v="StopHawkwell hosting"/>
        <s v="Election Charges"/>
        <s v="Bank Charges"/>
      </sharedItems>
    </cacheField>
    <cacheField name="Detail" numFmtId="0">
      <sharedItems containsBlank="1"/>
    </cacheField>
    <cacheField name="C/D" numFmtId="0">
      <sharedItems containsBlank="1" count="4">
        <s v="Balance"/>
        <s v="Credit"/>
        <s v="Debit"/>
        <m/>
      </sharedItems>
    </cacheField>
    <cacheField name="Year End" numFmtId="0">
      <sharedItems containsNonDate="0" containsDate="1" containsString="0" containsBlank="1" minDate="2021-03-01T00:00:00" maxDate="2024-04-01T00:00:00" count="7">
        <d v="2021-03-01T00:00:00"/>
        <d v="2022-03-31T00:00:00"/>
        <d v="2023-03-31T00:00:00"/>
        <d v="2024-03-31T00:00:00"/>
        <m/>
        <d v="2024-03-24T00:00:00" u="1"/>
        <d v="2024-03-01T00:00:00" u="1"/>
      </sharedItems>
    </cacheField>
    <cacheField name="Cheque No" numFmtId="0">
      <sharedItems containsBlank="1" containsMixedTypes="1" containsNumber="1" containsInteger="1" minValue="100906" maxValue="100950"/>
    </cacheField>
    <cacheField name="Amount" numFmtId="0">
      <sharedItems containsString="0" containsBlank="1" containsNumber="1" minValue="-17000" maxValue="19952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Cathy Fleet" refreshedDate="45419.535604861114" refreshedVersion="3" recordCount="311">
  <cacheSource type="worksheet">
    <worksheetSource ref="A1:G312" sheet="Accounts"/>
  </cacheSource>
  <cacheFields count="7">
    <cacheField name="Date" numFmtId="0">
      <sharedItems containsNonDate="0" containsDate="1" containsString="0" containsBlank="1" minDate="2020-04-01T00:00:00" maxDate="2024-04-01T00:00:00"/>
    </cacheField>
    <cacheField name="Description" numFmtId="0">
      <sharedItems containsBlank="1" count="29">
        <s v="Current"/>
        <s v="Savings"/>
        <s v="Precept"/>
        <s v="Clerk Salary"/>
        <s v="Insurance"/>
        <s v="Grant"/>
        <s v="Interest"/>
        <s v="Dog Bin Emptying"/>
        <m/>
        <s v="Website Hosting"/>
        <s v="Community COVID"/>
        <s v="Internal Audit"/>
        <s v="Mowing"/>
        <s v="Broadband"/>
        <s v="Bus Stop Maintenance"/>
        <s v="Old Play Field"/>
        <s v="OALC Subscription"/>
        <s v="Hawkwell / Local Plan"/>
        <s v="Defibrillator Pads"/>
        <s v="Jubilee"/>
        <s v="Printing"/>
        <s v="Training"/>
        <s v="Information Commission"/>
        <s v="Village Hall Hire"/>
        <s v="zzz Bank Apology"/>
        <s v="Stationery"/>
        <s v="StopHawkwell hosting"/>
        <s v="Election Charges"/>
        <s v="Bank Charges"/>
      </sharedItems>
    </cacheField>
    <cacheField name="Detail" numFmtId="0">
      <sharedItems containsBlank="1"/>
    </cacheField>
    <cacheField name="C/D" numFmtId="0">
      <sharedItems containsBlank="1" count="4">
        <s v="Balance"/>
        <s v="Credit"/>
        <s v="Debit"/>
        <m/>
      </sharedItems>
    </cacheField>
    <cacheField name="Year End" numFmtId="0">
      <sharedItems containsNonDate="0" containsDate="1" containsString="0" containsBlank="1" minDate="2021-03-01T00:00:00" maxDate="2024-04-01T00:00:00" count="7">
        <d v="2021-03-01T00:00:00"/>
        <d v="2022-03-31T00:00:00"/>
        <d v="2023-03-31T00:00:00"/>
        <d v="2024-03-31T00:00:00"/>
        <m/>
        <d v="2024-03-24T00:00:00" u="1"/>
        <d v="2024-03-01T00:00:00" u="1"/>
      </sharedItems>
    </cacheField>
    <cacheField name="Cheque No" numFmtId="0">
      <sharedItems containsBlank="1" containsMixedTypes="1" containsNumber="1" containsInteger="1" minValue="100906" maxValue="100950"/>
    </cacheField>
    <cacheField name="Amount" numFmtId="0">
      <sharedItems containsString="0" containsBlank="1" containsNumber="1" minValue="-17000" maxValue="19952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0">
  <r>
    <d v="2020-04-01T00:00:00"/>
    <x v="0"/>
    <m/>
    <x v="0"/>
    <x v="0"/>
    <m/>
    <n v="15720.22"/>
  </r>
  <r>
    <d v="2020-04-01T00:00:00"/>
    <x v="1"/>
    <m/>
    <x v="0"/>
    <x v="0"/>
    <m/>
    <n v="1333.64"/>
  </r>
  <r>
    <d v="2020-04-17T00:00:00"/>
    <x v="2"/>
    <m/>
    <x v="1"/>
    <x v="0"/>
    <m/>
    <n v="2772.5"/>
  </r>
  <r>
    <d v="2020-04-17T00:00:00"/>
    <x v="2"/>
    <m/>
    <x v="1"/>
    <x v="0"/>
    <m/>
    <n v="178.52"/>
  </r>
  <r>
    <d v="2020-05-14T00:00:00"/>
    <x v="3"/>
    <m/>
    <x v="2"/>
    <x v="0"/>
    <n v="100907"/>
    <n v="-326.56"/>
  </r>
  <r>
    <d v="2020-05-22T00:00:00"/>
    <x v="4"/>
    <m/>
    <x v="2"/>
    <x v="0"/>
    <n v="100910"/>
    <n v="-373.38"/>
  </r>
  <r>
    <d v="2020-05-27T00:00:00"/>
    <x v="5"/>
    <s v="Play Area"/>
    <x v="2"/>
    <x v="0"/>
    <n v="100909"/>
    <n v="-500"/>
  </r>
  <r>
    <d v="2020-06-01T00:00:00"/>
    <x v="6"/>
    <m/>
    <x v="1"/>
    <x v="0"/>
    <m/>
    <n v="0.36"/>
  </r>
  <r>
    <d v="2020-06-09T00:00:00"/>
    <x v="7"/>
    <m/>
    <x v="2"/>
    <x v="0"/>
    <n v="100906"/>
    <n v="-60.06"/>
  </r>
  <r>
    <d v="2020-07-02T00:00:00"/>
    <x v="5"/>
    <s v="Graveyard Maintenance"/>
    <x v="2"/>
    <x v="0"/>
    <n v="100908"/>
    <n v="-500"/>
  </r>
  <r>
    <d v="2020-07-20T00:00:00"/>
    <x v="8"/>
    <m/>
    <x v="1"/>
    <x v="0"/>
    <m/>
    <n v="70.06"/>
  </r>
  <r>
    <d v="2020-07-21T00:00:00"/>
    <x v="3"/>
    <m/>
    <x v="2"/>
    <x v="0"/>
    <n v="100911"/>
    <n v="-326.56"/>
  </r>
  <r>
    <d v="2020-07-21T00:00:00"/>
    <x v="9"/>
    <m/>
    <x v="2"/>
    <x v="0"/>
    <n v="100913"/>
    <n v="-95.84"/>
  </r>
  <r>
    <d v="2020-07-21T00:00:00"/>
    <x v="8"/>
    <m/>
    <x v="1"/>
    <x v="0"/>
    <m/>
    <n v="145.15"/>
  </r>
  <r>
    <d v="2020-07-22T00:00:00"/>
    <x v="10"/>
    <m/>
    <x v="2"/>
    <x v="0"/>
    <n v="100916"/>
    <n v="-153.9"/>
  </r>
  <r>
    <d v="2020-07-23T00:00:00"/>
    <x v="11"/>
    <m/>
    <x v="2"/>
    <x v="0"/>
    <n v="100912"/>
    <n v="-60"/>
  </r>
  <r>
    <d v="2020-07-24T00:00:00"/>
    <x v="12"/>
    <m/>
    <x v="2"/>
    <x v="0"/>
    <n v="100915"/>
    <n v="-129"/>
  </r>
  <r>
    <d v="2020-07-31T00:00:00"/>
    <x v="13"/>
    <s v="Village Hall"/>
    <x v="2"/>
    <x v="0"/>
    <n v="100914"/>
    <n v="-42.8"/>
  </r>
  <r>
    <d v="2020-09-01T00:00:00"/>
    <x v="6"/>
    <m/>
    <x v="1"/>
    <x v="0"/>
    <m/>
    <n v="0.18"/>
  </r>
  <r>
    <d v="2020-09-12T00:00:00"/>
    <x v="3"/>
    <m/>
    <x v="2"/>
    <x v="0"/>
    <n v="100918"/>
    <n v="-326.56"/>
  </r>
  <r>
    <d v="2020-09-18T00:00:00"/>
    <x v="2"/>
    <m/>
    <x v="1"/>
    <x v="0"/>
    <m/>
    <n v="2772.5"/>
  </r>
  <r>
    <d v="2020-09-21T00:00:00"/>
    <x v="14"/>
    <s v="Bench"/>
    <x v="2"/>
    <x v="0"/>
    <n v="100919"/>
    <n v="-200"/>
  </r>
  <r>
    <d v="2020-11-04T00:00:00"/>
    <x v="14"/>
    <m/>
    <x v="2"/>
    <x v="0"/>
    <n v="100921"/>
    <n v="-250"/>
  </r>
  <r>
    <d v="2020-11-09T00:00:00"/>
    <x v="7"/>
    <m/>
    <x v="2"/>
    <x v="0"/>
    <n v="100920"/>
    <n v="-120.12"/>
  </r>
  <r>
    <d v="2020-11-18T00:00:00"/>
    <x v="3"/>
    <m/>
    <x v="2"/>
    <x v="0"/>
    <n v="100922"/>
    <n v="-326.56"/>
  </r>
  <r>
    <d v="2020-11-26T00:00:00"/>
    <x v="12"/>
    <m/>
    <x v="2"/>
    <x v="0"/>
    <n v="100925"/>
    <n v="-60"/>
  </r>
  <r>
    <d v="2020-12-01T00:00:00"/>
    <x v="6"/>
    <m/>
    <x v="1"/>
    <x v="0"/>
    <m/>
    <n v="0.03"/>
  </r>
  <r>
    <d v="2021-02-01T00:00:00"/>
    <x v="6"/>
    <m/>
    <x v="1"/>
    <x v="0"/>
    <m/>
    <n v="0.03"/>
  </r>
  <r>
    <d v="2021-02-19T00:00:00"/>
    <x v="3"/>
    <m/>
    <x v="2"/>
    <x v="0"/>
    <n v="100926"/>
    <n v="-326.56"/>
  </r>
  <r>
    <d v="2021-03-01T00:00:00"/>
    <x v="15"/>
    <s v="Rent Payment"/>
    <x v="1"/>
    <x v="0"/>
    <m/>
    <n v="500"/>
  </r>
  <r>
    <d v="2021-03-11T00:00:00"/>
    <x v="3"/>
    <m/>
    <x v="2"/>
    <x v="0"/>
    <n v="100928"/>
    <n v="-326.56"/>
  </r>
  <r>
    <d v="2021-03-11T00:00:00"/>
    <x v="9"/>
    <m/>
    <x v="2"/>
    <x v="0"/>
    <n v="100930"/>
    <n v="-71.86"/>
  </r>
  <r>
    <d v="2021-03-15T00:00:00"/>
    <x v="13"/>
    <s v="Village Hall"/>
    <x v="2"/>
    <x v="0"/>
    <n v="100931"/>
    <n v="-71.97"/>
  </r>
  <r>
    <d v="2021-03-16T00:00:00"/>
    <x v="5"/>
    <s v="Great Wolf Campaign"/>
    <x v="2"/>
    <x v="0"/>
    <n v="100927"/>
    <n v="-500"/>
  </r>
  <r>
    <d v="2021-03-23T00:00:00"/>
    <x v="16"/>
    <m/>
    <x v="2"/>
    <x v="0"/>
    <n v="100929"/>
    <n v="-146.16"/>
  </r>
  <r>
    <d v="2021-04-01T00:00:00"/>
    <x v="1"/>
    <m/>
    <x v="0"/>
    <x v="1"/>
    <m/>
    <n v="1334.24"/>
  </r>
  <r>
    <d v="2021-04-01T00:00:00"/>
    <x v="0"/>
    <m/>
    <x v="0"/>
    <x v="1"/>
    <m/>
    <n v="16864.490000000002"/>
  </r>
  <r>
    <d v="2021-04-19T00:00:00"/>
    <x v="2"/>
    <m/>
    <x v="1"/>
    <x v="1"/>
    <m/>
    <n v="2772.5"/>
  </r>
  <r>
    <d v="2021-05-11T00:00:00"/>
    <x v="3"/>
    <m/>
    <x v="2"/>
    <x v="1"/>
    <n v="100933"/>
    <n v="-326.56"/>
  </r>
  <r>
    <d v="2021-05-11T00:00:00"/>
    <x v="5"/>
    <s v="Graveyard Maintenance"/>
    <x v="2"/>
    <x v="1"/>
    <n v="100934"/>
    <n v="-500"/>
  </r>
  <r>
    <d v="2021-05-11T00:00:00"/>
    <x v="5"/>
    <s v="Play Area"/>
    <x v="2"/>
    <x v="1"/>
    <n v="100935"/>
    <n v="-500"/>
  </r>
  <r>
    <d v="2021-05-11T00:00:00"/>
    <x v="4"/>
    <m/>
    <x v="2"/>
    <x v="1"/>
    <n v="100936"/>
    <n v="-383.08"/>
  </r>
  <r>
    <d v="2021-05-11T00:00:00"/>
    <x v="7"/>
    <m/>
    <x v="2"/>
    <x v="1"/>
    <n v="100932"/>
    <n v="-60.14"/>
  </r>
  <r>
    <d v="2021-07-14T00:00:00"/>
    <x v="3"/>
    <m/>
    <x v="2"/>
    <x v="1"/>
    <n v="100938"/>
    <n v="-185"/>
  </r>
  <r>
    <d v="2021-07-18T00:00:00"/>
    <x v="11"/>
    <m/>
    <x v="2"/>
    <x v="1"/>
    <n v="100937"/>
    <n v="-60"/>
  </r>
  <r>
    <d v="2021-07-28T00:00:00"/>
    <x v="12"/>
    <m/>
    <x v="2"/>
    <x v="1"/>
    <n v="100939"/>
    <n v="-120"/>
  </r>
  <r>
    <d v="2021-07-29T00:00:00"/>
    <x v="14"/>
    <m/>
    <x v="2"/>
    <x v="1"/>
    <n v="100940"/>
    <n v="-250"/>
  </r>
  <r>
    <d v="2021-07-29T00:00:00"/>
    <x v="13"/>
    <s v="Village Hall"/>
    <x v="2"/>
    <x v="1"/>
    <n v="100942"/>
    <n v="-72.180000000000007"/>
  </r>
  <r>
    <d v="2021-09-17T00:00:00"/>
    <x v="2"/>
    <m/>
    <x v="1"/>
    <x v="1"/>
    <m/>
    <n v="2772.5"/>
  </r>
  <r>
    <d v="2022-02-26T00:00:00"/>
    <x v="17"/>
    <s v="Domain"/>
    <x v="2"/>
    <x v="2"/>
    <s v="BACS"/>
    <n v="-12.21"/>
  </r>
  <r>
    <d v="2022-02-26T00:00:00"/>
    <x v="17"/>
    <s v="Website"/>
    <x v="2"/>
    <x v="2"/>
    <s v="BACS"/>
    <n v="-9.0500000000000007"/>
  </r>
  <r>
    <d v="2022-03-31T00:00:00"/>
    <x v="6"/>
    <m/>
    <x v="1"/>
    <x v="1"/>
    <m/>
    <n v="0.12"/>
  </r>
  <r>
    <d v="2022-04-01T00:00:00"/>
    <x v="0"/>
    <m/>
    <x v="0"/>
    <x v="2"/>
    <m/>
    <n v="19952.53"/>
  </r>
  <r>
    <d v="2022-04-01T00:00:00"/>
    <x v="1"/>
    <m/>
    <x v="0"/>
    <x v="2"/>
    <m/>
    <n v="1334.36"/>
  </r>
  <r>
    <d v="2022-04-04T00:00:00"/>
    <x v="7"/>
    <s v="Winter 21/22"/>
    <x v="2"/>
    <x v="2"/>
    <s v="BACS"/>
    <n v="-60.06"/>
  </r>
  <r>
    <d v="2022-04-13T00:00:00"/>
    <x v="2"/>
    <m/>
    <x v="1"/>
    <x v="2"/>
    <m/>
    <n v="2991.5"/>
  </r>
  <r>
    <d v="2022-05-09T00:00:00"/>
    <x v="17"/>
    <s v="Banners"/>
    <x v="2"/>
    <x v="2"/>
    <s v="BACS"/>
    <n v="-66.569999999999993"/>
  </r>
  <r>
    <d v="2022-05-09T00:00:00"/>
    <x v="17"/>
    <s v="Printing"/>
    <x v="2"/>
    <x v="2"/>
    <s v="BACS"/>
    <n v="-106.9"/>
  </r>
  <r>
    <d v="2022-05-09T00:00:00"/>
    <x v="17"/>
    <s v="Leaflets"/>
    <x v="2"/>
    <x v="2"/>
    <s v="BACS"/>
    <n v="-47.59"/>
  </r>
  <r>
    <d v="2022-05-09T00:00:00"/>
    <x v="17"/>
    <s v="Posters"/>
    <x v="2"/>
    <x v="2"/>
    <s v="BACS"/>
    <n v="-204.4"/>
  </r>
  <r>
    <d v="2022-05-09T00:00:00"/>
    <x v="17"/>
    <s v="Banners"/>
    <x v="2"/>
    <x v="2"/>
    <s v="BACS"/>
    <n v="-264.12"/>
  </r>
  <r>
    <d v="2022-05-09T00:00:00"/>
    <x v="17"/>
    <s v="Banners"/>
    <x v="2"/>
    <x v="2"/>
    <s v="BACS"/>
    <n v="-37.119999999999997"/>
  </r>
  <r>
    <d v="2022-05-09T00:00:00"/>
    <x v="17"/>
    <s v="Wood"/>
    <x v="2"/>
    <x v="2"/>
    <s v="BACS"/>
    <n v="-14.56"/>
  </r>
  <r>
    <d v="2022-05-17T00:00:00"/>
    <x v="18"/>
    <m/>
    <x v="2"/>
    <x v="2"/>
    <s v="BACS"/>
    <n v="-126"/>
  </r>
  <r>
    <d v="2022-05-25T00:00:00"/>
    <x v="19"/>
    <s v="Garden"/>
    <x v="1"/>
    <x v="2"/>
    <m/>
    <n v="1500"/>
  </r>
  <r>
    <d v="2022-05-31T00:00:00"/>
    <x v="7"/>
    <m/>
    <x v="2"/>
    <x v="2"/>
    <n v="100950"/>
    <n v="-120.29"/>
  </r>
  <r>
    <d v="2022-06-06T00:00:00"/>
    <x v="6"/>
    <m/>
    <x v="1"/>
    <x v="2"/>
    <m/>
    <n v="0.1"/>
  </r>
  <r>
    <d v="2022-06-06T00:00:00"/>
    <x v="19"/>
    <s v="Garden"/>
    <x v="2"/>
    <x v="2"/>
    <s v="BACS"/>
    <n v="-817.35"/>
  </r>
  <r>
    <d v="2022-06-09T00:00:00"/>
    <x v="20"/>
    <s v="Hawkwell"/>
    <x v="2"/>
    <x v="2"/>
    <n v="100945"/>
    <n v="-81"/>
  </r>
  <r>
    <d v="2022-06-10T00:00:00"/>
    <x v="21"/>
    <s v="OALC Councillor"/>
    <x v="2"/>
    <x v="2"/>
    <n v="100946"/>
    <n v="-132"/>
  </r>
  <r>
    <d v="2022-06-10T00:00:00"/>
    <x v="16"/>
    <m/>
    <x v="2"/>
    <x v="2"/>
    <n v="100948"/>
    <n v="-150"/>
  </r>
  <r>
    <d v="2022-06-19T00:00:00"/>
    <x v="4"/>
    <m/>
    <x v="2"/>
    <x v="2"/>
    <s v="BACS"/>
    <n v="-452.21"/>
  </r>
  <r>
    <d v="2022-06-19T00:00:00"/>
    <x v="11"/>
    <m/>
    <x v="2"/>
    <x v="2"/>
    <s v="BACS"/>
    <n v="-190"/>
  </r>
  <r>
    <d v="2022-06-22T00:00:00"/>
    <x v="13"/>
    <m/>
    <x v="2"/>
    <x v="2"/>
    <s v="BACS"/>
    <n v="-72.39"/>
  </r>
  <r>
    <d v="2022-06-27T00:00:00"/>
    <x v="15"/>
    <s v="Rent Payment"/>
    <x v="1"/>
    <x v="2"/>
    <m/>
    <n v="500"/>
  </r>
  <r>
    <d v="2022-06-27T00:00:00"/>
    <x v="22"/>
    <m/>
    <x v="2"/>
    <x v="2"/>
    <s v="BACS"/>
    <n v="-40"/>
  </r>
  <r>
    <d v="2022-07-01T00:00:00"/>
    <x v="23"/>
    <m/>
    <x v="2"/>
    <x v="2"/>
    <s v="BACS"/>
    <n v="-200"/>
  </r>
  <r>
    <d v="2022-07-01T00:00:00"/>
    <x v="9"/>
    <s v="Domain"/>
    <x v="2"/>
    <x v="2"/>
    <s v="BACS"/>
    <n v="-100.64"/>
  </r>
  <r>
    <d v="2022-07-11T00:00:00"/>
    <x v="3"/>
    <s v="Cheque Lost"/>
    <x v="2"/>
    <x v="2"/>
    <s v="BACS"/>
    <n v="-1602.12"/>
  </r>
  <r>
    <d v="2022-07-11T00:00:00"/>
    <x v="19"/>
    <s v="Donation"/>
    <x v="2"/>
    <x v="2"/>
    <s v="BACS"/>
    <n v="-250"/>
  </r>
  <r>
    <d v="2022-07-25T00:00:00"/>
    <x v="24"/>
    <m/>
    <x v="1"/>
    <x v="2"/>
    <m/>
    <n v="75"/>
  </r>
  <r>
    <d v="2022-09-14T00:00:00"/>
    <x v="2"/>
    <m/>
    <x v="1"/>
    <x v="2"/>
    <m/>
    <n v="2991.5"/>
  </r>
  <r>
    <d v="2022-10-03T00:00:00"/>
    <x v="7"/>
    <s v="Summer 22"/>
    <x v="2"/>
    <x v="2"/>
    <s v="BACS"/>
    <n v="-126.98"/>
  </r>
  <r>
    <d v="2022-10-17T00:00:00"/>
    <x v="5"/>
    <s v="Burial Ground"/>
    <x v="2"/>
    <x v="2"/>
    <s v="BACS"/>
    <n v="-600"/>
  </r>
  <r>
    <d v="2022-10-17T00:00:00"/>
    <x v="5"/>
    <s v="Play Area"/>
    <x v="2"/>
    <x v="2"/>
    <s v="BACS"/>
    <n v="-600"/>
  </r>
  <r>
    <d v="2022-10-18T00:00:00"/>
    <x v="0"/>
    <s v="to Savings"/>
    <x v="0"/>
    <x v="2"/>
    <s v="BACS"/>
    <n v="-17000"/>
  </r>
  <r>
    <d v="2022-10-18T00:00:00"/>
    <x v="1"/>
    <s v="from Current"/>
    <x v="0"/>
    <x v="2"/>
    <s v="BACS"/>
    <n v="17000"/>
  </r>
  <r>
    <d v="2022-11-14T00:00:00"/>
    <x v="13"/>
    <m/>
    <x v="2"/>
    <x v="2"/>
    <s v="BACS"/>
    <n v="-82"/>
  </r>
  <r>
    <d v="2023-01-09T00:00:00"/>
    <x v="12"/>
    <m/>
    <x v="2"/>
    <x v="2"/>
    <s v="BACS"/>
    <n v="-210"/>
  </r>
  <r>
    <d v="2022-12-05T00:00:00"/>
    <x v="1"/>
    <s v="Interest"/>
    <x v="1"/>
    <x v="2"/>
    <m/>
    <n v="6.29"/>
  </r>
  <r>
    <d v="2023-01-09T00:00:00"/>
    <x v="25"/>
    <s v="Chris"/>
    <x v="2"/>
    <x v="2"/>
    <s v="BACS"/>
    <n v="-17.559999999999999"/>
  </r>
  <r>
    <d v="2023-02-06T00:00:00"/>
    <x v="9"/>
    <s v="Chris"/>
    <x v="2"/>
    <x v="2"/>
    <s v="BACS"/>
    <n v="-100.66"/>
  </r>
  <r>
    <d v="2023-02-11T00:00:00"/>
    <x v="26"/>
    <s v="Chris"/>
    <x v="2"/>
    <x v="2"/>
    <s v="BACS"/>
    <n v="-14.01"/>
  </r>
  <r>
    <d v="2023-03-01T00:00:00"/>
    <x v="16"/>
    <s v="OALC"/>
    <x v="2"/>
    <x v="2"/>
    <s v="BACS"/>
    <n v="-156"/>
  </r>
  <r>
    <d v="2023-01-20T00:00:00"/>
    <x v="13"/>
    <s v="Village Hall"/>
    <x v="2"/>
    <x v="2"/>
    <s v="BACS"/>
    <n v="-74.97"/>
  </r>
  <r>
    <d v="2022-09-06T00:00:00"/>
    <x v="6"/>
    <m/>
    <x v="1"/>
    <x v="2"/>
    <m/>
    <n v="0.41"/>
  </r>
  <r>
    <d v="2023-03-06T00:00:00"/>
    <x v="6"/>
    <m/>
    <x v="1"/>
    <x v="2"/>
    <m/>
    <n v="22.76"/>
  </r>
  <r>
    <d v="2023-04-14T00:00:00"/>
    <x v="2"/>
    <m/>
    <x v="1"/>
    <x v="3"/>
    <m/>
    <n v="3331.5"/>
  </r>
  <r>
    <d v="2023-04-01T00:00:00"/>
    <x v="0"/>
    <m/>
    <x v="0"/>
    <x v="3"/>
    <m/>
    <n v="3871.77"/>
  </r>
  <r>
    <d v="2023-04-01T00:00:00"/>
    <x v="1"/>
    <m/>
    <x v="0"/>
    <x v="3"/>
    <m/>
    <n v="18363.919999999998"/>
  </r>
  <r>
    <d v="2023-05-15T00:00:00"/>
    <x v="7"/>
    <s v="CDC"/>
    <x v="2"/>
    <x v="3"/>
    <s v="BACS"/>
    <n v="-63.49"/>
  </r>
  <r>
    <d v="2023-05-15T00:00:00"/>
    <x v="4"/>
    <s v="Zurich"/>
    <x v="2"/>
    <x v="3"/>
    <s v="BACS"/>
    <n v="-241"/>
  </r>
  <r>
    <d v="2023-05-15T00:00:00"/>
    <x v="11"/>
    <s v="Helen White"/>
    <x v="2"/>
    <x v="3"/>
    <s v="BACS"/>
    <n v="-100"/>
  </r>
  <r>
    <d v="2023-05-05T00:00:00"/>
    <x v="3"/>
    <s v="Cathy Fleet"/>
    <x v="2"/>
    <x v="3"/>
    <s v="BACS"/>
    <n v="-471.09"/>
  </r>
  <r>
    <d v="2023-07-10T00:00:00"/>
    <x v="27"/>
    <s v="CDC"/>
    <x v="2"/>
    <x v="3"/>
    <s v="BACS"/>
    <n v="-100"/>
  </r>
  <r>
    <d v="2023-07-10T00:00:00"/>
    <x v="3"/>
    <s v="Clk sal June "/>
    <x v="2"/>
    <x v="3"/>
    <s v="BACS"/>
    <n v="-180.3"/>
  </r>
  <r>
    <d v="2023-07-10T00:00:00"/>
    <x v="3"/>
    <s v="PAYE Q1"/>
    <x v="2"/>
    <x v="3"/>
    <s v="BACS"/>
    <n v="-162.6"/>
  </r>
  <r>
    <d v="2023-07-10T00:00:00"/>
    <x v="3"/>
    <s v="Clk Sal July"/>
    <x v="2"/>
    <x v="3"/>
    <s v="BACS"/>
    <n v="-180.3"/>
  </r>
  <r>
    <d v="2023-07-24T00:00:00"/>
    <x v="3"/>
    <s v="Payroll"/>
    <x v="2"/>
    <x v="3"/>
    <s v="BACS"/>
    <n v="-62.38"/>
  </r>
  <r>
    <d v="2023-07-10T00:00:00"/>
    <x v="9"/>
    <s v="Wix reimbursement - Chris Wells"/>
    <x v="2"/>
    <x v="3"/>
    <s v="BACS"/>
    <n v="-216"/>
  </r>
  <r>
    <d v="2023-09-11T00:00:00"/>
    <x v="20"/>
    <s v="Hawkwell flyers"/>
    <x v="2"/>
    <x v="3"/>
    <s v="BACS"/>
    <n v="-45"/>
  </r>
  <r>
    <d v="2023-09-11T00:00:00"/>
    <x v="3"/>
    <s v="Clk Sal Aug"/>
    <x v="2"/>
    <x v="3"/>
    <s v="S/O"/>
    <n v="-180.3"/>
  </r>
  <r>
    <d v="2023-09-11T00:00:00"/>
    <x v="5"/>
    <s v="Firethorn Consultant"/>
    <x v="2"/>
    <x v="3"/>
    <s v="BACS"/>
    <n v="-100"/>
  </r>
  <r>
    <d v="2023-09-11T00:00:00"/>
    <x v="5"/>
    <s v="Playing Field grant"/>
    <x v="2"/>
    <x v="3"/>
    <s v="BACS"/>
    <m/>
  </r>
  <r>
    <d v="2023-09-11T00:00:00"/>
    <x v="5"/>
    <s v="Churchyard Maintenance "/>
    <x v="2"/>
    <x v="3"/>
    <s v="BACS"/>
    <n v="-600"/>
  </r>
  <r>
    <d v="2023-09-11T00:00:00"/>
    <x v="3"/>
    <s v="PAYE Q2"/>
    <x v="2"/>
    <x v="3"/>
    <s v="BACS"/>
    <n v="-135"/>
  </r>
  <r>
    <d v="2023-09-11T00:00:00"/>
    <x v="3"/>
    <s v="Clk Sal Sept "/>
    <x v="2"/>
    <x v="3"/>
    <s v="S/O"/>
    <n v="-180.3"/>
  </r>
  <r>
    <d v="2023-09-11T00:00:00"/>
    <x v="23"/>
    <s v="Village Hall"/>
    <x v="2"/>
    <x v="3"/>
    <s v="BACS"/>
    <n v="-260"/>
  </r>
  <r>
    <d v="2023-09-11T00:00:00"/>
    <x v="13"/>
    <s v="Village Hall"/>
    <x v="2"/>
    <x v="3"/>
    <s v="BACS"/>
    <n v="-82.79"/>
  </r>
  <r>
    <d v="2023-09-11T00:00:00"/>
    <x v="5"/>
    <s v="Village Hall - Coronation"/>
    <x v="2"/>
    <x v="3"/>
    <s v="BACS"/>
    <n v="-300"/>
  </r>
  <r>
    <d v="2023-09-12T00:00:00"/>
    <x v="2"/>
    <m/>
    <x v="1"/>
    <x v="3"/>
    <m/>
    <n v="3331.5"/>
  </r>
  <r>
    <d v="2023-10-20T00:00:00"/>
    <x v="3"/>
    <s v="Clk Sal Oct"/>
    <x v="2"/>
    <x v="3"/>
    <s v="S/O"/>
    <n v="-180.3"/>
  </r>
  <r>
    <d v="2023-11-06T00:00:00"/>
    <x v="5"/>
    <s v="Coronation grant - Village Hall"/>
    <x v="2"/>
    <x v="3"/>
    <s v="BACS"/>
    <n v="-300"/>
  </r>
  <r>
    <d v="2023-11-20T00:00:00"/>
    <x v="3"/>
    <s v="Clk sal Nov"/>
    <x v="2"/>
    <x v="3"/>
    <s v="S/O"/>
    <n v="-180.3"/>
  </r>
  <r>
    <d v="2023-12-13T00:00:00"/>
    <x v="7"/>
    <s v="CDC"/>
    <x v="2"/>
    <x v="3"/>
    <s v="BACS"/>
    <n v="-133.85"/>
  </r>
  <r>
    <d v="2023-12-13T00:00:00"/>
    <x v="17"/>
    <s v="stamps &amp; envelopes re CDC Local Plan - C Wells"/>
    <x v="2"/>
    <x v="3"/>
    <s v="BACS"/>
    <n v="-284.64"/>
  </r>
  <r>
    <d v="2023-12-13T00:00:00"/>
    <x v="17"/>
    <s v="Bicester Print"/>
    <x v="2"/>
    <x v="3"/>
    <s v="BACS"/>
    <n v="-99"/>
  </r>
  <r>
    <d v="2023-12-13T00:00:00"/>
    <x v="17"/>
    <s v="Bicester Print"/>
    <x v="2"/>
    <x v="3"/>
    <s v="BACS"/>
    <n v="-361"/>
  </r>
  <r>
    <d v="2023-12-13T00:00:00"/>
    <x v="3"/>
    <s v="HMRC PAYE Q3"/>
    <x v="2"/>
    <x v="3"/>
    <s v="BACS"/>
    <n v="-135"/>
  </r>
  <r>
    <d v="2023-12-13T00:00:00"/>
    <x v="17"/>
    <s v="drafting representation for Local Plan"/>
    <x v="2"/>
    <x v="3"/>
    <s v="BACS"/>
    <n v="-600"/>
  </r>
  <r>
    <d v="2024-01-11T00:00:00"/>
    <x v="3"/>
    <s v="payroll"/>
    <x v="2"/>
    <x v="3"/>
    <s v="BACS"/>
    <n v="-62.38"/>
  </r>
  <r>
    <d v="2024-01-11T00:00:00"/>
    <x v="3"/>
    <s v="payroll"/>
    <x v="2"/>
    <x v="3"/>
    <s v="BACS"/>
    <n v="-62.38"/>
  </r>
  <r>
    <d v="2024-01-11T00:00:00"/>
    <x v="17"/>
    <s v="printing reimbursement to C Wells"/>
    <x v="2"/>
    <x v="3"/>
    <s v="BACS"/>
    <n v="-40"/>
  </r>
  <r>
    <d v="2024-01-11T00:00:00"/>
    <x v="3"/>
    <s v="Clk Sal backpay"/>
    <x v="2"/>
    <x v="3"/>
    <s v="BACS"/>
    <n v="-198"/>
  </r>
  <r>
    <d v="2024-01-17T00:00:00"/>
    <x v="28"/>
    <s v="Bank Charge"/>
    <x v="2"/>
    <x v="3"/>
    <s v="BACS"/>
    <n v="-13.3"/>
  </r>
  <r>
    <d v="2024-01-22T00:00:00"/>
    <x v="3"/>
    <s v="Clk sal Jan"/>
    <x v="2"/>
    <x v="3"/>
    <s v="BACS"/>
    <n v="-180.3"/>
  </r>
  <r>
    <d v="2024-02-20T00:00:00"/>
    <x v="3"/>
    <s v="Clk Sal Feb"/>
    <x v="2"/>
    <x v="3"/>
    <s v="BACS"/>
    <n v="-180.3"/>
  </r>
  <r>
    <d v="2024-03-19T00:00:00"/>
    <x v="23"/>
    <s v="Bucknell Village Hall "/>
    <x v="2"/>
    <x v="3"/>
    <s v="BACS"/>
    <n v="-448"/>
  </r>
  <r>
    <d v="2024-03-19T00:00:00"/>
    <x v="16"/>
    <s v="OALC"/>
    <x v="2"/>
    <x v="3"/>
    <s v="BACS"/>
    <n v="-168"/>
  </r>
  <r>
    <d v="2024-03-19T00:00:00"/>
    <x v="13"/>
    <s v="Bucknell Village Hall "/>
    <x v="2"/>
    <x v="3"/>
    <s v="BACS"/>
    <n v="-114.32"/>
  </r>
  <r>
    <d v="2024-03-19T00:00:00"/>
    <x v="3"/>
    <s v="HMRC PAYE Q4"/>
    <x v="2"/>
    <x v="3"/>
    <s v="BACS"/>
    <n v="-194.4"/>
  </r>
  <r>
    <d v="2024-03-19T00:00:00"/>
    <x v="3"/>
    <s v="backpay"/>
    <x v="2"/>
    <x v="3"/>
    <s v="BACS"/>
    <n v="-39.5"/>
  </r>
  <r>
    <d v="2024-03-19T00:00:00"/>
    <x v="23"/>
    <s v="Bucknell Village Hall "/>
    <x v="2"/>
    <x v="3"/>
    <s v="BACS"/>
    <n v="-156"/>
  </r>
  <r>
    <d v="2024-03-20T00:00:00"/>
    <x v="3"/>
    <s v="Clk Sal Mar"/>
    <x v="2"/>
    <x v="3"/>
    <s v="BACS"/>
    <n v="-200.05"/>
  </r>
  <r>
    <d v="2024-03-31T00:00:00"/>
    <x v="28"/>
    <s v="Bank charge"/>
    <x v="2"/>
    <x v="3"/>
    <s v="BACS"/>
    <n v="-18"/>
  </r>
  <r>
    <d v="2023-12-31T00:00:00"/>
    <x v="28"/>
    <s v="Bank charge"/>
    <x v="2"/>
    <x v="3"/>
    <s v="BACS"/>
    <n v="-13.3"/>
  </r>
  <r>
    <d v="2023-12-19T00:00:00"/>
    <x v="28"/>
    <s v="Bank charge"/>
    <x v="1"/>
    <x v="3"/>
    <s v="BACS"/>
    <n v="17.39"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8">
  <r>
    <d v="2020-04-01T00:00:00"/>
    <x v="0"/>
    <m/>
    <x v="0"/>
    <x v="0"/>
    <m/>
    <n v="15720.22"/>
  </r>
  <r>
    <d v="2020-04-01T00:00:00"/>
    <x v="1"/>
    <m/>
    <x v="0"/>
    <x v="0"/>
    <m/>
    <n v="1333.64"/>
  </r>
  <r>
    <d v="2020-04-17T00:00:00"/>
    <x v="2"/>
    <m/>
    <x v="1"/>
    <x v="0"/>
    <m/>
    <n v="2772.5"/>
  </r>
  <r>
    <d v="2020-04-17T00:00:00"/>
    <x v="2"/>
    <m/>
    <x v="1"/>
    <x v="0"/>
    <m/>
    <n v="178.52"/>
  </r>
  <r>
    <d v="2020-05-14T00:00:00"/>
    <x v="3"/>
    <m/>
    <x v="2"/>
    <x v="0"/>
    <n v="100907"/>
    <n v="-326.56"/>
  </r>
  <r>
    <d v="2020-05-22T00:00:00"/>
    <x v="4"/>
    <m/>
    <x v="2"/>
    <x v="0"/>
    <n v="100910"/>
    <n v="-373.38"/>
  </r>
  <r>
    <d v="2020-05-27T00:00:00"/>
    <x v="5"/>
    <s v="Play Area"/>
    <x v="2"/>
    <x v="0"/>
    <n v="100909"/>
    <n v="-500"/>
  </r>
  <r>
    <d v="2020-06-01T00:00:00"/>
    <x v="6"/>
    <m/>
    <x v="1"/>
    <x v="0"/>
    <m/>
    <n v="0.36"/>
  </r>
  <r>
    <d v="2020-06-09T00:00:00"/>
    <x v="7"/>
    <m/>
    <x v="2"/>
    <x v="0"/>
    <n v="100906"/>
    <n v="-60.06"/>
  </r>
  <r>
    <d v="2020-07-02T00:00:00"/>
    <x v="5"/>
    <s v="Graveyard Maintenance"/>
    <x v="2"/>
    <x v="0"/>
    <n v="100908"/>
    <n v="-500"/>
  </r>
  <r>
    <d v="2020-07-20T00:00:00"/>
    <x v="8"/>
    <m/>
    <x v="1"/>
    <x v="0"/>
    <m/>
    <n v="70.06"/>
  </r>
  <r>
    <d v="2020-07-21T00:00:00"/>
    <x v="3"/>
    <m/>
    <x v="2"/>
    <x v="0"/>
    <n v="100911"/>
    <n v="-326.56"/>
  </r>
  <r>
    <d v="2020-07-21T00:00:00"/>
    <x v="9"/>
    <m/>
    <x v="2"/>
    <x v="0"/>
    <n v="100913"/>
    <n v="-95.84"/>
  </r>
  <r>
    <d v="2020-07-21T00:00:00"/>
    <x v="8"/>
    <m/>
    <x v="1"/>
    <x v="0"/>
    <m/>
    <n v="145.15"/>
  </r>
  <r>
    <d v="2020-07-22T00:00:00"/>
    <x v="10"/>
    <m/>
    <x v="2"/>
    <x v="0"/>
    <n v="100916"/>
    <n v="-153.9"/>
  </r>
  <r>
    <d v="2020-07-23T00:00:00"/>
    <x v="11"/>
    <m/>
    <x v="2"/>
    <x v="0"/>
    <n v="100912"/>
    <n v="-60"/>
  </r>
  <r>
    <d v="2020-07-24T00:00:00"/>
    <x v="12"/>
    <m/>
    <x v="2"/>
    <x v="0"/>
    <n v="100915"/>
    <n v="-129"/>
  </r>
  <r>
    <d v="2020-07-31T00:00:00"/>
    <x v="13"/>
    <s v="Village Hall"/>
    <x v="2"/>
    <x v="0"/>
    <n v="100914"/>
    <n v="-42.8"/>
  </r>
  <r>
    <d v="2020-09-01T00:00:00"/>
    <x v="6"/>
    <m/>
    <x v="1"/>
    <x v="0"/>
    <m/>
    <n v="0.18"/>
  </r>
  <r>
    <d v="2020-09-12T00:00:00"/>
    <x v="3"/>
    <m/>
    <x v="2"/>
    <x v="0"/>
    <n v="100918"/>
    <n v="-326.56"/>
  </r>
  <r>
    <d v="2020-09-18T00:00:00"/>
    <x v="2"/>
    <m/>
    <x v="1"/>
    <x v="0"/>
    <m/>
    <n v="2772.5"/>
  </r>
  <r>
    <d v="2020-09-21T00:00:00"/>
    <x v="14"/>
    <s v="Bench"/>
    <x v="2"/>
    <x v="0"/>
    <n v="100919"/>
    <n v="-200"/>
  </r>
  <r>
    <d v="2020-11-04T00:00:00"/>
    <x v="14"/>
    <m/>
    <x v="2"/>
    <x v="0"/>
    <n v="100921"/>
    <n v="-250"/>
  </r>
  <r>
    <d v="2020-11-09T00:00:00"/>
    <x v="7"/>
    <m/>
    <x v="2"/>
    <x v="0"/>
    <n v="100920"/>
    <n v="-120.12"/>
  </r>
  <r>
    <d v="2020-11-18T00:00:00"/>
    <x v="3"/>
    <m/>
    <x v="2"/>
    <x v="0"/>
    <n v="100922"/>
    <n v="-326.56"/>
  </r>
  <r>
    <d v="2020-11-26T00:00:00"/>
    <x v="12"/>
    <m/>
    <x v="2"/>
    <x v="0"/>
    <n v="100925"/>
    <n v="-60"/>
  </r>
  <r>
    <d v="2020-12-01T00:00:00"/>
    <x v="6"/>
    <m/>
    <x v="1"/>
    <x v="0"/>
    <m/>
    <n v="0.03"/>
  </r>
  <r>
    <d v="2021-02-01T00:00:00"/>
    <x v="6"/>
    <m/>
    <x v="1"/>
    <x v="0"/>
    <m/>
    <n v="0.03"/>
  </r>
  <r>
    <d v="2021-02-19T00:00:00"/>
    <x v="3"/>
    <m/>
    <x v="2"/>
    <x v="0"/>
    <n v="100926"/>
    <n v="-326.56"/>
  </r>
  <r>
    <d v="2021-03-01T00:00:00"/>
    <x v="15"/>
    <s v="Rent Payment"/>
    <x v="1"/>
    <x v="0"/>
    <m/>
    <n v="500"/>
  </r>
  <r>
    <d v="2021-03-11T00:00:00"/>
    <x v="3"/>
    <m/>
    <x v="2"/>
    <x v="0"/>
    <n v="100928"/>
    <n v="-326.56"/>
  </r>
  <r>
    <d v="2021-03-11T00:00:00"/>
    <x v="9"/>
    <m/>
    <x v="2"/>
    <x v="0"/>
    <n v="100930"/>
    <n v="-71.86"/>
  </r>
  <r>
    <d v="2021-03-15T00:00:00"/>
    <x v="13"/>
    <s v="Village Hall"/>
    <x v="2"/>
    <x v="0"/>
    <n v="100931"/>
    <n v="-71.97"/>
  </r>
  <r>
    <d v="2021-03-16T00:00:00"/>
    <x v="5"/>
    <s v="Great Wolf Campaign"/>
    <x v="2"/>
    <x v="0"/>
    <n v="100927"/>
    <n v="-500"/>
  </r>
  <r>
    <d v="2021-03-23T00:00:00"/>
    <x v="16"/>
    <m/>
    <x v="2"/>
    <x v="0"/>
    <n v="100929"/>
    <n v="-146.16"/>
  </r>
  <r>
    <d v="2021-04-01T00:00:00"/>
    <x v="1"/>
    <m/>
    <x v="0"/>
    <x v="1"/>
    <m/>
    <n v="1334.24"/>
  </r>
  <r>
    <d v="2021-04-01T00:00:00"/>
    <x v="0"/>
    <m/>
    <x v="0"/>
    <x v="1"/>
    <m/>
    <n v="16864.490000000002"/>
  </r>
  <r>
    <d v="2021-04-19T00:00:00"/>
    <x v="2"/>
    <m/>
    <x v="1"/>
    <x v="1"/>
    <m/>
    <n v="2772.5"/>
  </r>
  <r>
    <d v="2021-05-11T00:00:00"/>
    <x v="3"/>
    <m/>
    <x v="2"/>
    <x v="1"/>
    <n v="100933"/>
    <n v="-326.56"/>
  </r>
  <r>
    <d v="2021-05-11T00:00:00"/>
    <x v="5"/>
    <s v="Graveyard Maintenance"/>
    <x v="2"/>
    <x v="1"/>
    <n v="100934"/>
    <n v="-500"/>
  </r>
  <r>
    <d v="2021-05-11T00:00:00"/>
    <x v="5"/>
    <s v="Play Area"/>
    <x v="2"/>
    <x v="1"/>
    <n v="100935"/>
    <n v="-500"/>
  </r>
  <r>
    <d v="2021-05-11T00:00:00"/>
    <x v="4"/>
    <m/>
    <x v="2"/>
    <x v="1"/>
    <n v="100936"/>
    <n v="-383.08"/>
  </r>
  <r>
    <d v="2021-05-11T00:00:00"/>
    <x v="7"/>
    <m/>
    <x v="2"/>
    <x v="1"/>
    <n v="100932"/>
    <n v="-60.14"/>
  </r>
  <r>
    <d v="2021-07-14T00:00:00"/>
    <x v="3"/>
    <m/>
    <x v="2"/>
    <x v="1"/>
    <n v="100938"/>
    <n v="-185"/>
  </r>
  <r>
    <d v="2021-07-18T00:00:00"/>
    <x v="11"/>
    <m/>
    <x v="2"/>
    <x v="1"/>
    <n v="100937"/>
    <n v="-60"/>
  </r>
  <r>
    <d v="2021-07-28T00:00:00"/>
    <x v="12"/>
    <m/>
    <x v="2"/>
    <x v="1"/>
    <n v="100939"/>
    <n v="-120"/>
  </r>
  <r>
    <d v="2021-07-29T00:00:00"/>
    <x v="14"/>
    <m/>
    <x v="2"/>
    <x v="1"/>
    <n v="100940"/>
    <n v="-250"/>
  </r>
  <r>
    <d v="2021-07-29T00:00:00"/>
    <x v="13"/>
    <s v="Village Hall"/>
    <x v="2"/>
    <x v="1"/>
    <n v="100942"/>
    <n v="-72.180000000000007"/>
  </r>
  <r>
    <d v="2021-09-17T00:00:00"/>
    <x v="2"/>
    <m/>
    <x v="1"/>
    <x v="1"/>
    <m/>
    <n v="2772.5"/>
  </r>
  <r>
    <d v="2022-02-26T00:00:00"/>
    <x v="17"/>
    <s v="Domain"/>
    <x v="2"/>
    <x v="2"/>
    <s v="BACS"/>
    <n v="-12.21"/>
  </r>
  <r>
    <d v="2022-02-26T00:00:00"/>
    <x v="17"/>
    <s v="Website"/>
    <x v="2"/>
    <x v="2"/>
    <s v="BACS"/>
    <n v="-9.0500000000000007"/>
  </r>
  <r>
    <d v="2022-03-31T00:00:00"/>
    <x v="6"/>
    <m/>
    <x v="1"/>
    <x v="1"/>
    <m/>
    <n v="0.12"/>
  </r>
  <r>
    <d v="2022-04-01T00:00:00"/>
    <x v="0"/>
    <m/>
    <x v="0"/>
    <x v="2"/>
    <m/>
    <n v="19952.53"/>
  </r>
  <r>
    <d v="2022-04-01T00:00:00"/>
    <x v="1"/>
    <m/>
    <x v="0"/>
    <x v="2"/>
    <m/>
    <n v="1334.36"/>
  </r>
  <r>
    <d v="2022-04-04T00:00:00"/>
    <x v="7"/>
    <s v="Winter 21/22"/>
    <x v="2"/>
    <x v="2"/>
    <s v="BACS"/>
    <n v="-60.06"/>
  </r>
  <r>
    <d v="2022-04-13T00:00:00"/>
    <x v="2"/>
    <m/>
    <x v="1"/>
    <x v="2"/>
    <m/>
    <n v="2991.5"/>
  </r>
  <r>
    <d v="2022-05-09T00:00:00"/>
    <x v="17"/>
    <s v="Banners"/>
    <x v="2"/>
    <x v="2"/>
    <s v="BACS"/>
    <n v="-66.569999999999993"/>
  </r>
  <r>
    <d v="2022-05-09T00:00:00"/>
    <x v="17"/>
    <s v="Printing"/>
    <x v="2"/>
    <x v="2"/>
    <s v="BACS"/>
    <n v="-106.9"/>
  </r>
  <r>
    <d v="2022-05-09T00:00:00"/>
    <x v="17"/>
    <s v="Leaflets"/>
    <x v="2"/>
    <x v="2"/>
    <s v="BACS"/>
    <n v="-47.59"/>
  </r>
  <r>
    <d v="2022-05-09T00:00:00"/>
    <x v="17"/>
    <s v="Posters"/>
    <x v="2"/>
    <x v="2"/>
    <s v="BACS"/>
    <n v="-204.4"/>
  </r>
  <r>
    <d v="2022-05-09T00:00:00"/>
    <x v="17"/>
    <s v="Banners"/>
    <x v="2"/>
    <x v="2"/>
    <s v="BACS"/>
    <n v="-264.12"/>
  </r>
  <r>
    <d v="2022-05-09T00:00:00"/>
    <x v="17"/>
    <s v="Banners"/>
    <x v="2"/>
    <x v="2"/>
    <s v="BACS"/>
    <n v="-37.119999999999997"/>
  </r>
  <r>
    <d v="2022-05-09T00:00:00"/>
    <x v="17"/>
    <s v="Wood"/>
    <x v="2"/>
    <x v="2"/>
    <s v="BACS"/>
    <n v="-14.56"/>
  </r>
  <r>
    <d v="2022-05-17T00:00:00"/>
    <x v="18"/>
    <m/>
    <x v="2"/>
    <x v="2"/>
    <s v="BACS"/>
    <n v="-126"/>
  </r>
  <r>
    <d v="2022-05-25T00:00:00"/>
    <x v="19"/>
    <s v="Garden"/>
    <x v="1"/>
    <x v="2"/>
    <m/>
    <n v="1500"/>
  </r>
  <r>
    <d v="2022-05-31T00:00:00"/>
    <x v="7"/>
    <m/>
    <x v="2"/>
    <x v="2"/>
    <n v="100950"/>
    <n v="-120.29"/>
  </r>
  <r>
    <d v="2022-06-06T00:00:00"/>
    <x v="6"/>
    <m/>
    <x v="1"/>
    <x v="2"/>
    <m/>
    <n v="0.1"/>
  </r>
  <r>
    <d v="2022-06-06T00:00:00"/>
    <x v="19"/>
    <s v="Garden"/>
    <x v="2"/>
    <x v="2"/>
    <s v="BACS"/>
    <n v="-817.35"/>
  </r>
  <r>
    <d v="2022-06-09T00:00:00"/>
    <x v="20"/>
    <s v="Hawkwell"/>
    <x v="2"/>
    <x v="2"/>
    <n v="100945"/>
    <n v="-81"/>
  </r>
  <r>
    <d v="2022-06-10T00:00:00"/>
    <x v="21"/>
    <s v="OALC Councillor"/>
    <x v="2"/>
    <x v="2"/>
    <n v="100946"/>
    <n v="-132"/>
  </r>
  <r>
    <d v="2022-06-10T00:00:00"/>
    <x v="16"/>
    <m/>
    <x v="2"/>
    <x v="2"/>
    <n v="100948"/>
    <n v="-150"/>
  </r>
  <r>
    <d v="2022-06-19T00:00:00"/>
    <x v="4"/>
    <m/>
    <x v="2"/>
    <x v="2"/>
    <s v="BACS"/>
    <n v="-452.21"/>
  </r>
  <r>
    <d v="2022-06-19T00:00:00"/>
    <x v="11"/>
    <m/>
    <x v="2"/>
    <x v="2"/>
    <s v="BACS"/>
    <n v="-190"/>
  </r>
  <r>
    <d v="2022-06-22T00:00:00"/>
    <x v="13"/>
    <m/>
    <x v="2"/>
    <x v="2"/>
    <s v="BACS"/>
    <n v="-72.39"/>
  </r>
  <r>
    <d v="2022-06-27T00:00:00"/>
    <x v="15"/>
    <s v="Rent Payment"/>
    <x v="1"/>
    <x v="2"/>
    <m/>
    <n v="500"/>
  </r>
  <r>
    <d v="2022-06-27T00:00:00"/>
    <x v="22"/>
    <m/>
    <x v="2"/>
    <x v="2"/>
    <s v="BACS"/>
    <n v="-40"/>
  </r>
  <r>
    <d v="2022-07-01T00:00:00"/>
    <x v="23"/>
    <m/>
    <x v="2"/>
    <x v="2"/>
    <s v="BACS"/>
    <n v="-200"/>
  </r>
  <r>
    <d v="2022-07-01T00:00:00"/>
    <x v="9"/>
    <s v="Domain"/>
    <x v="2"/>
    <x v="2"/>
    <s v="BACS"/>
    <n v="-100.64"/>
  </r>
  <r>
    <d v="2022-07-11T00:00:00"/>
    <x v="3"/>
    <s v="Cheque Lost"/>
    <x v="2"/>
    <x v="2"/>
    <s v="BACS"/>
    <n v="-1602.12"/>
  </r>
  <r>
    <d v="2022-07-11T00:00:00"/>
    <x v="19"/>
    <s v="Donation"/>
    <x v="2"/>
    <x v="2"/>
    <s v="BACS"/>
    <n v="-250"/>
  </r>
  <r>
    <d v="2022-07-25T00:00:00"/>
    <x v="24"/>
    <m/>
    <x v="1"/>
    <x v="2"/>
    <m/>
    <n v="75"/>
  </r>
  <r>
    <d v="2022-09-14T00:00:00"/>
    <x v="2"/>
    <m/>
    <x v="1"/>
    <x v="2"/>
    <m/>
    <n v="2991.5"/>
  </r>
  <r>
    <d v="2022-10-03T00:00:00"/>
    <x v="7"/>
    <s v="Summer 22"/>
    <x v="2"/>
    <x v="2"/>
    <s v="BACS"/>
    <n v="-126.98"/>
  </r>
  <r>
    <d v="2022-10-17T00:00:00"/>
    <x v="5"/>
    <s v="Burial Ground"/>
    <x v="2"/>
    <x v="2"/>
    <s v="BACS"/>
    <n v="-600"/>
  </r>
  <r>
    <d v="2022-10-17T00:00:00"/>
    <x v="5"/>
    <s v="Play Area"/>
    <x v="2"/>
    <x v="2"/>
    <s v="BACS"/>
    <n v="-600"/>
  </r>
  <r>
    <d v="2022-10-18T00:00:00"/>
    <x v="0"/>
    <s v="to Savings"/>
    <x v="0"/>
    <x v="2"/>
    <s v="BACS"/>
    <n v="-17000"/>
  </r>
  <r>
    <d v="2022-10-18T00:00:00"/>
    <x v="1"/>
    <s v="from Current"/>
    <x v="0"/>
    <x v="2"/>
    <s v="BACS"/>
    <n v="17000"/>
  </r>
  <r>
    <d v="2022-11-14T00:00:00"/>
    <x v="13"/>
    <m/>
    <x v="2"/>
    <x v="2"/>
    <s v="BACS"/>
    <n v="-82"/>
  </r>
  <r>
    <d v="2023-01-09T00:00:00"/>
    <x v="12"/>
    <m/>
    <x v="2"/>
    <x v="2"/>
    <s v="BACS"/>
    <n v="-210"/>
  </r>
  <r>
    <d v="2022-12-05T00:00:00"/>
    <x v="1"/>
    <s v="Interest"/>
    <x v="1"/>
    <x v="2"/>
    <m/>
    <n v="6.29"/>
  </r>
  <r>
    <d v="2023-01-09T00:00:00"/>
    <x v="25"/>
    <s v="Chris"/>
    <x v="2"/>
    <x v="2"/>
    <s v="BACS"/>
    <n v="-17.559999999999999"/>
  </r>
  <r>
    <d v="2023-02-06T00:00:00"/>
    <x v="9"/>
    <s v="Chris"/>
    <x v="2"/>
    <x v="2"/>
    <s v="BACS"/>
    <n v="-100.66"/>
  </r>
  <r>
    <d v="2023-02-11T00:00:00"/>
    <x v="26"/>
    <s v="Chris"/>
    <x v="2"/>
    <x v="2"/>
    <s v="BACS"/>
    <n v="-14.01"/>
  </r>
  <r>
    <d v="2023-03-01T00:00:00"/>
    <x v="16"/>
    <s v="OALC"/>
    <x v="2"/>
    <x v="2"/>
    <s v="BACS"/>
    <n v="-156"/>
  </r>
  <r>
    <d v="2023-01-20T00:00:00"/>
    <x v="13"/>
    <s v="Village Hall"/>
    <x v="2"/>
    <x v="2"/>
    <s v="BACS"/>
    <n v="-74.97"/>
  </r>
  <r>
    <d v="2022-09-06T00:00:00"/>
    <x v="6"/>
    <m/>
    <x v="1"/>
    <x v="2"/>
    <m/>
    <n v="0.41"/>
  </r>
  <r>
    <d v="2023-03-06T00:00:00"/>
    <x v="6"/>
    <m/>
    <x v="1"/>
    <x v="2"/>
    <m/>
    <n v="22.76"/>
  </r>
  <r>
    <d v="2023-04-14T00:00:00"/>
    <x v="2"/>
    <m/>
    <x v="1"/>
    <x v="3"/>
    <m/>
    <n v="3331.5"/>
  </r>
  <r>
    <d v="2023-04-01T00:00:00"/>
    <x v="0"/>
    <m/>
    <x v="0"/>
    <x v="3"/>
    <m/>
    <n v="3871.77"/>
  </r>
  <r>
    <d v="2023-04-01T00:00:00"/>
    <x v="1"/>
    <m/>
    <x v="0"/>
    <x v="3"/>
    <m/>
    <n v="18363.919999999998"/>
  </r>
  <r>
    <d v="2023-05-15T00:00:00"/>
    <x v="7"/>
    <s v="CDC"/>
    <x v="2"/>
    <x v="3"/>
    <s v="BACS"/>
    <n v="-63.49"/>
  </r>
  <r>
    <d v="2023-05-15T00:00:00"/>
    <x v="4"/>
    <s v="Zurich"/>
    <x v="2"/>
    <x v="3"/>
    <s v="BACS"/>
    <n v="-241"/>
  </r>
  <r>
    <d v="2023-05-15T00:00:00"/>
    <x v="11"/>
    <s v="Helen White"/>
    <x v="2"/>
    <x v="3"/>
    <s v="BACS"/>
    <n v="-100"/>
  </r>
  <r>
    <d v="2023-05-05T00:00:00"/>
    <x v="3"/>
    <s v="Cathy Fleet"/>
    <x v="2"/>
    <x v="3"/>
    <s v="BACS"/>
    <n v="-471.09"/>
  </r>
  <r>
    <d v="2023-07-10T00:00:00"/>
    <x v="27"/>
    <s v="CDC"/>
    <x v="2"/>
    <x v="3"/>
    <s v="BACS"/>
    <n v="-100"/>
  </r>
  <r>
    <d v="2023-07-10T00:00:00"/>
    <x v="3"/>
    <s v="Clk sal June "/>
    <x v="2"/>
    <x v="3"/>
    <s v="BACS"/>
    <n v="-180.3"/>
  </r>
  <r>
    <d v="2023-07-10T00:00:00"/>
    <x v="3"/>
    <s v="PAYE Q1"/>
    <x v="2"/>
    <x v="3"/>
    <s v="BACS"/>
    <n v="-162.6"/>
  </r>
  <r>
    <d v="2023-07-10T00:00:00"/>
    <x v="3"/>
    <s v="Clk Sal July"/>
    <x v="2"/>
    <x v="3"/>
    <s v="BACS"/>
    <n v="-180.3"/>
  </r>
  <r>
    <d v="2023-07-24T00:00:00"/>
    <x v="3"/>
    <s v="Payroll"/>
    <x v="2"/>
    <x v="3"/>
    <s v="BACS"/>
    <n v="-62.38"/>
  </r>
  <r>
    <d v="2023-07-10T00:00:00"/>
    <x v="9"/>
    <s v="Wix reimbursement - Chris Wells"/>
    <x v="2"/>
    <x v="3"/>
    <s v="BACS"/>
    <n v="-216"/>
  </r>
  <r>
    <d v="2023-09-11T00:00:00"/>
    <x v="20"/>
    <s v="Hawkwell flyers"/>
    <x v="2"/>
    <x v="3"/>
    <s v="BACS"/>
    <n v="-45"/>
  </r>
  <r>
    <d v="2023-09-11T00:00:00"/>
    <x v="3"/>
    <s v="Clk Sal Aug"/>
    <x v="2"/>
    <x v="3"/>
    <s v="S/O"/>
    <n v="-180.3"/>
  </r>
  <r>
    <d v="2023-09-11T00:00:00"/>
    <x v="5"/>
    <s v="Firethorn Consultant"/>
    <x v="2"/>
    <x v="3"/>
    <s v="BACS"/>
    <n v="-100"/>
  </r>
  <r>
    <d v="2023-09-11T00:00:00"/>
    <x v="5"/>
    <s v="Playing Field grant"/>
    <x v="2"/>
    <x v="3"/>
    <s v="BACS"/>
    <m/>
  </r>
  <r>
    <d v="2023-09-11T00:00:00"/>
    <x v="5"/>
    <s v="Churchyard Maintenance "/>
    <x v="2"/>
    <x v="3"/>
    <s v="BACS"/>
    <n v="-600"/>
  </r>
  <r>
    <d v="2023-09-11T00:00:00"/>
    <x v="3"/>
    <s v="PAYE Q2"/>
    <x v="2"/>
    <x v="3"/>
    <s v="BACS"/>
    <n v="-135"/>
  </r>
  <r>
    <d v="2023-09-11T00:00:00"/>
    <x v="3"/>
    <s v="Clk Sal Sept "/>
    <x v="2"/>
    <x v="3"/>
    <s v="S/O"/>
    <n v="-180.3"/>
  </r>
  <r>
    <d v="2023-09-11T00:00:00"/>
    <x v="23"/>
    <s v="Village Hall"/>
    <x v="2"/>
    <x v="3"/>
    <s v="BACS"/>
    <n v="-260"/>
  </r>
  <r>
    <d v="2023-09-11T00:00:00"/>
    <x v="13"/>
    <s v="Village Hall"/>
    <x v="2"/>
    <x v="3"/>
    <s v="BACS"/>
    <n v="-82.79"/>
  </r>
  <r>
    <d v="2023-09-11T00:00:00"/>
    <x v="5"/>
    <s v="Village Hall - Coronation"/>
    <x v="2"/>
    <x v="3"/>
    <s v="BACS"/>
    <n v="-300"/>
  </r>
  <r>
    <d v="2023-09-12T00:00:00"/>
    <x v="2"/>
    <m/>
    <x v="1"/>
    <x v="3"/>
    <m/>
    <n v="3331.5"/>
  </r>
  <r>
    <d v="2023-10-20T00:00:00"/>
    <x v="3"/>
    <s v="Clk Sal Oct"/>
    <x v="2"/>
    <x v="3"/>
    <s v="S/O"/>
    <n v="-180.3"/>
  </r>
  <r>
    <d v="2023-11-06T00:00:00"/>
    <x v="5"/>
    <s v="Coronation grant - Village Hall"/>
    <x v="2"/>
    <x v="3"/>
    <s v="BACS"/>
    <n v="-300"/>
  </r>
  <r>
    <d v="2023-11-20T00:00:00"/>
    <x v="3"/>
    <s v="Clk sal Nov"/>
    <x v="2"/>
    <x v="3"/>
    <s v="S/O"/>
    <n v="-180.3"/>
  </r>
  <r>
    <d v="2023-12-13T00:00:00"/>
    <x v="7"/>
    <s v="CDC"/>
    <x v="2"/>
    <x v="3"/>
    <s v="BACS"/>
    <n v="-133.85"/>
  </r>
  <r>
    <d v="2023-12-13T00:00:00"/>
    <x v="17"/>
    <s v="stamps &amp; envelopes re CDC Local Plan - C Wells"/>
    <x v="2"/>
    <x v="3"/>
    <s v="BACS"/>
    <n v="-284.64"/>
  </r>
  <r>
    <d v="2023-12-13T00:00:00"/>
    <x v="17"/>
    <s v="Bicester Print"/>
    <x v="2"/>
    <x v="3"/>
    <s v="BACS"/>
    <n v="-99"/>
  </r>
  <r>
    <d v="2023-12-13T00:00:00"/>
    <x v="17"/>
    <s v="Bicester Print"/>
    <x v="2"/>
    <x v="3"/>
    <s v="BACS"/>
    <n v="-361"/>
  </r>
  <r>
    <d v="2023-12-13T00:00:00"/>
    <x v="3"/>
    <s v="HMRC PAYE Q3"/>
    <x v="2"/>
    <x v="3"/>
    <s v="BACS"/>
    <n v="-135"/>
  </r>
  <r>
    <d v="2023-12-13T00:00:00"/>
    <x v="17"/>
    <s v="drafting representation for Local Plan"/>
    <x v="2"/>
    <x v="3"/>
    <s v="BACS"/>
    <n v="-600"/>
  </r>
  <r>
    <d v="2024-01-11T00:00:00"/>
    <x v="3"/>
    <s v="payroll"/>
    <x v="2"/>
    <x v="3"/>
    <s v="BACS"/>
    <n v="-62.38"/>
  </r>
  <r>
    <d v="2024-01-11T00:00:00"/>
    <x v="3"/>
    <s v="payroll"/>
    <x v="2"/>
    <x v="3"/>
    <s v="BACS"/>
    <n v="-62.38"/>
  </r>
  <r>
    <d v="2024-01-11T00:00:00"/>
    <x v="17"/>
    <s v="printing reimbursement to C Wells"/>
    <x v="2"/>
    <x v="3"/>
    <s v="BACS"/>
    <n v="-40"/>
  </r>
  <r>
    <d v="2024-01-11T00:00:00"/>
    <x v="3"/>
    <s v="Clk Sal backpay"/>
    <x v="2"/>
    <x v="3"/>
    <s v="BACS"/>
    <n v="-198"/>
  </r>
  <r>
    <d v="2024-01-17T00:00:00"/>
    <x v="28"/>
    <s v="Bank Charge"/>
    <x v="2"/>
    <x v="3"/>
    <s v="BACS"/>
    <n v="-13.3"/>
  </r>
  <r>
    <d v="2024-01-22T00:00:00"/>
    <x v="3"/>
    <s v="Clk sal Jan"/>
    <x v="2"/>
    <x v="3"/>
    <s v="BACS"/>
    <n v="-180.3"/>
  </r>
  <r>
    <d v="2024-02-20T00:00:00"/>
    <x v="3"/>
    <s v="Clk Sal Feb"/>
    <x v="2"/>
    <x v="3"/>
    <s v="BACS"/>
    <n v="-180.3"/>
  </r>
  <r>
    <d v="2024-03-19T00:00:00"/>
    <x v="23"/>
    <s v="Bucknell Village Hall "/>
    <x v="2"/>
    <x v="3"/>
    <s v="BACS"/>
    <n v="-448"/>
  </r>
  <r>
    <d v="2024-03-19T00:00:00"/>
    <x v="16"/>
    <s v="OALC"/>
    <x v="2"/>
    <x v="3"/>
    <s v="BACS"/>
    <n v="-168"/>
  </r>
  <r>
    <d v="2024-03-19T00:00:00"/>
    <x v="13"/>
    <s v="Bucknell Village Hall "/>
    <x v="2"/>
    <x v="3"/>
    <s v="BACS"/>
    <n v="-114.32"/>
  </r>
  <r>
    <d v="2024-03-19T00:00:00"/>
    <x v="3"/>
    <s v="HMRC PAYE Q4"/>
    <x v="2"/>
    <x v="3"/>
    <s v="BACS"/>
    <n v="-194.4"/>
  </r>
  <r>
    <d v="2024-03-19T00:00:00"/>
    <x v="3"/>
    <s v="backpay"/>
    <x v="2"/>
    <x v="3"/>
    <s v="BACS"/>
    <n v="-39.5"/>
  </r>
  <r>
    <d v="2024-03-19T00:00:00"/>
    <x v="23"/>
    <s v="Bucknell Village Hall "/>
    <x v="2"/>
    <x v="3"/>
    <s v="BACS"/>
    <n v="-156"/>
  </r>
  <r>
    <d v="2024-03-20T00:00:00"/>
    <x v="3"/>
    <s v="Clk Sal Mar"/>
    <x v="2"/>
    <x v="3"/>
    <s v="BACS"/>
    <n v="-200.05"/>
  </r>
  <r>
    <d v="2024-03-31T00:00:00"/>
    <x v="28"/>
    <s v="Bank charge"/>
    <x v="2"/>
    <x v="3"/>
    <s v="BACS"/>
    <n v="-18"/>
  </r>
  <r>
    <d v="2023-12-31T00:00:00"/>
    <x v="28"/>
    <s v="Bank charge"/>
    <x v="2"/>
    <x v="3"/>
    <s v="BACS"/>
    <n v="-13.3"/>
  </r>
  <r>
    <d v="2023-12-19T00:00:00"/>
    <x v="28"/>
    <s v="Bank charge"/>
    <x v="1"/>
    <x v="3"/>
    <s v="BACS"/>
    <n v="17.39"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11">
  <r>
    <d v="2020-04-01T00:00:00"/>
    <x v="0"/>
    <m/>
    <x v="0"/>
    <x v="0"/>
    <m/>
    <n v="15720.22"/>
  </r>
  <r>
    <d v="2020-04-01T00:00:00"/>
    <x v="1"/>
    <m/>
    <x v="0"/>
    <x v="0"/>
    <m/>
    <n v="1333.64"/>
  </r>
  <r>
    <d v="2020-04-17T00:00:00"/>
    <x v="2"/>
    <m/>
    <x v="1"/>
    <x v="0"/>
    <m/>
    <n v="2772.5"/>
  </r>
  <r>
    <d v="2020-04-17T00:00:00"/>
    <x v="2"/>
    <m/>
    <x v="1"/>
    <x v="0"/>
    <m/>
    <n v="178.52"/>
  </r>
  <r>
    <d v="2020-05-14T00:00:00"/>
    <x v="3"/>
    <m/>
    <x v="2"/>
    <x v="0"/>
    <n v="100907"/>
    <n v="-326.56"/>
  </r>
  <r>
    <d v="2020-05-22T00:00:00"/>
    <x v="4"/>
    <m/>
    <x v="2"/>
    <x v="0"/>
    <n v="100910"/>
    <n v="-373.38"/>
  </r>
  <r>
    <d v="2020-05-27T00:00:00"/>
    <x v="5"/>
    <s v="Play Area"/>
    <x v="2"/>
    <x v="0"/>
    <n v="100909"/>
    <n v="-500"/>
  </r>
  <r>
    <d v="2020-06-01T00:00:00"/>
    <x v="6"/>
    <m/>
    <x v="1"/>
    <x v="0"/>
    <m/>
    <n v="0.36"/>
  </r>
  <r>
    <d v="2020-06-09T00:00:00"/>
    <x v="7"/>
    <m/>
    <x v="2"/>
    <x v="0"/>
    <n v="100906"/>
    <n v="-60.06"/>
  </r>
  <r>
    <d v="2020-07-02T00:00:00"/>
    <x v="5"/>
    <s v="Graveyard Maintenance"/>
    <x v="2"/>
    <x v="0"/>
    <n v="100908"/>
    <n v="-500"/>
  </r>
  <r>
    <d v="2020-07-20T00:00:00"/>
    <x v="8"/>
    <m/>
    <x v="1"/>
    <x v="0"/>
    <m/>
    <n v="70.06"/>
  </r>
  <r>
    <d v="2020-07-21T00:00:00"/>
    <x v="3"/>
    <m/>
    <x v="2"/>
    <x v="0"/>
    <n v="100911"/>
    <n v="-326.56"/>
  </r>
  <r>
    <d v="2020-07-21T00:00:00"/>
    <x v="9"/>
    <m/>
    <x v="2"/>
    <x v="0"/>
    <n v="100913"/>
    <n v="-95.84"/>
  </r>
  <r>
    <d v="2020-07-21T00:00:00"/>
    <x v="8"/>
    <m/>
    <x v="1"/>
    <x v="0"/>
    <m/>
    <n v="145.15"/>
  </r>
  <r>
    <d v="2020-07-22T00:00:00"/>
    <x v="10"/>
    <m/>
    <x v="2"/>
    <x v="0"/>
    <n v="100916"/>
    <n v="-153.9"/>
  </r>
  <r>
    <d v="2020-07-23T00:00:00"/>
    <x v="11"/>
    <m/>
    <x v="2"/>
    <x v="0"/>
    <n v="100912"/>
    <n v="-60"/>
  </r>
  <r>
    <d v="2020-07-24T00:00:00"/>
    <x v="12"/>
    <m/>
    <x v="2"/>
    <x v="0"/>
    <n v="100915"/>
    <n v="-129"/>
  </r>
  <r>
    <d v="2020-07-31T00:00:00"/>
    <x v="13"/>
    <s v="Village Hall"/>
    <x v="2"/>
    <x v="0"/>
    <n v="100914"/>
    <n v="-42.8"/>
  </r>
  <r>
    <d v="2020-09-01T00:00:00"/>
    <x v="6"/>
    <m/>
    <x v="1"/>
    <x v="0"/>
    <m/>
    <n v="0.18"/>
  </r>
  <r>
    <d v="2020-09-12T00:00:00"/>
    <x v="3"/>
    <m/>
    <x v="2"/>
    <x v="0"/>
    <n v="100918"/>
    <n v="-326.56"/>
  </r>
  <r>
    <d v="2020-09-18T00:00:00"/>
    <x v="2"/>
    <m/>
    <x v="1"/>
    <x v="0"/>
    <m/>
    <n v="2772.5"/>
  </r>
  <r>
    <d v="2020-09-21T00:00:00"/>
    <x v="14"/>
    <s v="Bench"/>
    <x v="2"/>
    <x v="0"/>
    <n v="100919"/>
    <n v="-200"/>
  </r>
  <r>
    <d v="2020-11-04T00:00:00"/>
    <x v="14"/>
    <m/>
    <x v="2"/>
    <x v="0"/>
    <n v="100921"/>
    <n v="-250"/>
  </r>
  <r>
    <d v="2020-11-09T00:00:00"/>
    <x v="7"/>
    <m/>
    <x v="2"/>
    <x v="0"/>
    <n v="100920"/>
    <n v="-120.12"/>
  </r>
  <r>
    <d v="2020-11-18T00:00:00"/>
    <x v="3"/>
    <m/>
    <x v="2"/>
    <x v="0"/>
    <n v="100922"/>
    <n v="-326.56"/>
  </r>
  <r>
    <d v="2020-11-26T00:00:00"/>
    <x v="12"/>
    <m/>
    <x v="2"/>
    <x v="0"/>
    <n v="100925"/>
    <n v="-60"/>
  </r>
  <r>
    <d v="2020-12-01T00:00:00"/>
    <x v="6"/>
    <m/>
    <x v="1"/>
    <x v="0"/>
    <m/>
    <n v="0.03"/>
  </r>
  <r>
    <d v="2021-02-01T00:00:00"/>
    <x v="6"/>
    <m/>
    <x v="1"/>
    <x v="0"/>
    <m/>
    <n v="0.03"/>
  </r>
  <r>
    <d v="2021-02-19T00:00:00"/>
    <x v="3"/>
    <m/>
    <x v="2"/>
    <x v="0"/>
    <n v="100926"/>
    <n v="-326.56"/>
  </r>
  <r>
    <d v="2021-03-01T00:00:00"/>
    <x v="15"/>
    <s v="Rent Payment"/>
    <x v="1"/>
    <x v="0"/>
    <m/>
    <n v="500"/>
  </r>
  <r>
    <d v="2021-03-11T00:00:00"/>
    <x v="3"/>
    <m/>
    <x v="2"/>
    <x v="0"/>
    <n v="100928"/>
    <n v="-326.56"/>
  </r>
  <r>
    <d v="2021-03-11T00:00:00"/>
    <x v="9"/>
    <m/>
    <x v="2"/>
    <x v="0"/>
    <n v="100930"/>
    <n v="-71.86"/>
  </r>
  <r>
    <d v="2021-03-15T00:00:00"/>
    <x v="13"/>
    <s v="Village Hall"/>
    <x v="2"/>
    <x v="0"/>
    <n v="100931"/>
    <n v="-71.97"/>
  </r>
  <r>
    <d v="2021-03-16T00:00:00"/>
    <x v="5"/>
    <s v="Great Wolf Campaign"/>
    <x v="2"/>
    <x v="0"/>
    <n v="100927"/>
    <n v="-500"/>
  </r>
  <r>
    <d v="2021-03-23T00:00:00"/>
    <x v="16"/>
    <m/>
    <x v="2"/>
    <x v="0"/>
    <n v="100929"/>
    <n v="-146.16"/>
  </r>
  <r>
    <d v="2021-04-01T00:00:00"/>
    <x v="1"/>
    <m/>
    <x v="0"/>
    <x v="1"/>
    <m/>
    <n v="1334.24"/>
  </r>
  <r>
    <d v="2021-04-01T00:00:00"/>
    <x v="0"/>
    <m/>
    <x v="0"/>
    <x v="1"/>
    <m/>
    <n v="16864.490000000002"/>
  </r>
  <r>
    <d v="2021-04-19T00:00:00"/>
    <x v="2"/>
    <m/>
    <x v="1"/>
    <x v="1"/>
    <m/>
    <n v="2772.5"/>
  </r>
  <r>
    <d v="2021-05-11T00:00:00"/>
    <x v="3"/>
    <m/>
    <x v="2"/>
    <x v="1"/>
    <n v="100933"/>
    <n v="-326.56"/>
  </r>
  <r>
    <d v="2021-05-11T00:00:00"/>
    <x v="5"/>
    <s v="Graveyard Maintenance"/>
    <x v="2"/>
    <x v="1"/>
    <n v="100934"/>
    <n v="-500"/>
  </r>
  <r>
    <d v="2021-05-11T00:00:00"/>
    <x v="5"/>
    <s v="Play Area"/>
    <x v="2"/>
    <x v="1"/>
    <n v="100935"/>
    <n v="-500"/>
  </r>
  <r>
    <d v="2021-05-11T00:00:00"/>
    <x v="4"/>
    <m/>
    <x v="2"/>
    <x v="1"/>
    <n v="100936"/>
    <n v="-383.08"/>
  </r>
  <r>
    <d v="2021-05-11T00:00:00"/>
    <x v="7"/>
    <m/>
    <x v="2"/>
    <x v="1"/>
    <n v="100932"/>
    <n v="-60.14"/>
  </r>
  <r>
    <d v="2021-07-14T00:00:00"/>
    <x v="3"/>
    <m/>
    <x v="2"/>
    <x v="1"/>
    <n v="100938"/>
    <n v="-185"/>
  </r>
  <r>
    <d v="2021-07-18T00:00:00"/>
    <x v="11"/>
    <m/>
    <x v="2"/>
    <x v="1"/>
    <n v="100937"/>
    <n v="-60"/>
  </r>
  <r>
    <d v="2021-07-28T00:00:00"/>
    <x v="12"/>
    <m/>
    <x v="2"/>
    <x v="1"/>
    <n v="100939"/>
    <n v="-120"/>
  </r>
  <r>
    <d v="2021-07-29T00:00:00"/>
    <x v="14"/>
    <m/>
    <x v="2"/>
    <x v="1"/>
    <n v="100940"/>
    <n v="-250"/>
  </r>
  <r>
    <d v="2021-07-29T00:00:00"/>
    <x v="13"/>
    <s v="Village Hall"/>
    <x v="2"/>
    <x v="1"/>
    <n v="100942"/>
    <n v="-72.180000000000007"/>
  </r>
  <r>
    <d v="2021-09-17T00:00:00"/>
    <x v="2"/>
    <m/>
    <x v="1"/>
    <x v="1"/>
    <m/>
    <n v="2772.5"/>
  </r>
  <r>
    <d v="2022-02-26T00:00:00"/>
    <x v="17"/>
    <s v="Domain"/>
    <x v="2"/>
    <x v="2"/>
    <s v="BACS"/>
    <n v="-12.21"/>
  </r>
  <r>
    <d v="2022-02-26T00:00:00"/>
    <x v="17"/>
    <s v="Website"/>
    <x v="2"/>
    <x v="2"/>
    <s v="BACS"/>
    <n v="-9.0500000000000007"/>
  </r>
  <r>
    <d v="2022-03-31T00:00:00"/>
    <x v="6"/>
    <m/>
    <x v="1"/>
    <x v="1"/>
    <m/>
    <n v="0.12"/>
  </r>
  <r>
    <d v="2022-04-01T00:00:00"/>
    <x v="0"/>
    <m/>
    <x v="0"/>
    <x v="2"/>
    <m/>
    <n v="19952.53"/>
  </r>
  <r>
    <d v="2022-04-01T00:00:00"/>
    <x v="1"/>
    <m/>
    <x v="0"/>
    <x v="2"/>
    <m/>
    <n v="1334.36"/>
  </r>
  <r>
    <d v="2022-04-04T00:00:00"/>
    <x v="7"/>
    <s v="Winter 21/22"/>
    <x v="2"/>
    <x v="2"/>
    <s v="BACS"/>
    <n v="-60.06"/>
  </r>
  <r>
    <d v="2022-04-13T00:00:00"/>
    <x v="2"/>
    <m/>
    <x v="1"/>
    <x v="2"/>
    <m/>
    <n v="2991.5"/>
  </r>
  <r>
    <d v="2022-05-09T00:00:00"/>
    <x v="17"/>
    <s v="Banners"/>
    <x v="2"/>
    <x v="2"/>
    <s v="BACS"/>
    <n v="-66.569999999999993"/>
  </r>
  <r>
    <d v="2022-05-09T00:00:00"/>
    <x v="17"/>
    <s v="Printing"/>
    <x v="2"/>
    <x v="2"/>
    <s v="BACS"/>
    <n v="-106.9"/>
  </r>
  <r>
    <d v="2022-05-09T00:00:00"/>
    <x v="17"/>
    <s v="Leaflets"/>
    <x v="2"/>
    <x v="2"/>
    <s v="BACS"/>
    <n v="-47.59"/>
  </r>
  <r>
    <d v="2022-05-09T00:00:00"/>
    <x v="17"/>
    <s v="Posters"/>
    <x v="2"/>
    <x v="2"/>
    <s v="BACS"/>
    <n v="-204.4"/>
  </r>
  <r>
    <d v="2022-05-09T00:00:00"/>
    <x v="17"/>
    <s v="Banners"/>
    <x v="2"/>
    <x v="2"/>
    <s v="BACS"/>
    <n v="-264.12"/>
  </r>
  <r>
    <d v="2022-05-09T00:00:00"/>
    <x v="17"/>
    <s v="Banners"/>
    <x v="2"/>
    <x v="2"/>
    <s v="BACS"/>
    <n v="-37.119999999999997"/>
  </r>
  <r>
    <d v="2022-05-09T00:00:00"/>
    <x v="17"/>
    <s v="Wood"/>
    <x v="2"/>
    <x v="2"/>
    <s v="BACS"/>
    <n v="-14.56"/>
  </r>
  <r>
    <d v="2022-05-17T00:00:00"/>
    <x v="18"/>
    <m/>
    <x v="2"/>
    <x v="2"/>
    <s v="BACS"/>
    <n v="-126"/>
  </r>
  <r>
    <d v="2022-05-25T00:00:00"/>
    <x v="19"/>
    <s v="Garden"/>
    <x v="1"/>
    <x v="2"/>
    <m/>
    <n v="1500"/>
  </r>
  <r>
    <d v="2022-05-31T00:00:00"/>
    <x v="7"/>
    <m/>
    <x v="2"/>
    <x v="2"/>
    <n v="100950"/>
    <n v="-120.29"/>
  </r>
  <r>
    <d v="2022-06-06T00:00:00"/>
    <x v="6"/>
    <m/>
    <x v="1"/>
    <x v="2"/>
    <m/>
    <n v="0.1"/>
  </r>
  <r>
    <d v="2022-06-06T00:00:00"/>
    <x v="19"/>
    <s v="Garden"/>
    <x v="2"/>
    <x v="2"/>
    <s v="BACS"/>
    <n v="-817.35"/>
  </r>
  <r>
    <d v="2022-06-09T00:00:00"/>
    <x v="20"/>
    <s v="Hawkwell"/>
    <x v="2"/>
    <x v="2"/>
    <n v="100945"/>
    <n v="-81"/>
  </r>
  <r>
    <d v="2022-06-10T00:00:00"/>
    <x v="21"/>
    <s v="OALC Councillor"/>
    <x v="2"/>
    <x v="2"/>
    <n v="100946"/>
    <n v="-132"/>
  </r>
  <r>
    <d v="2022-06-10T00:00:00"/>
    <x v="16"/>
    <m/>
    <x v="2"/>
    <x v="2"/>
    <n v="100948"/>
    <n v="-150"/>
  </r>
  <r>
    <d v="2022-06-19T00:00:00"/>
    <x v="4"/>
    <m/>
    <x v="2"/>
    <x v="2"/>
    <s v="BACS"/>
    <n v="-452.21"/>
  </r>
  <r>
    <d v="2022-06-19T00:00:00"/>
    <x v="11"/>
    <m/>
    <x v="2"/>
    <x v="2"/>
    <s v="BACS"/>
    <n v="-190"/>
  </r>
  <r>
    <d v="2022-06-22T00:00:00"/>
    <x v="13"/>
    <m/>
    <x v="2"/>
    <x v="2"/>
    <s v="BACS"/>
    <n v="-72.39"/>
  </r>
  <r>
    <d v="2022-06-27T00:00:00"/>
    <x v="15"/>
    <s v="Rent Payment"/>
    <x v="1"/>
    <x v="2"/>
    <m/>
    <n v="500"/>
  </r>
  <r>
    <d v="2022-06-27T00:00:00"/>
    <x v="22"/>
    <m/>
    <x v="2"/>
    <x v="2"/>
    <s v="BACS"/>
    <n v="-40"/>
  </r>
  <r>
    <d v="2022-07-01T00:00:00"/>
    <x v="23"/>
    <m/>
    <x v="2"/>
    <x v="2"/>
    <s v="BACS"/>
    <n v="-200"/>
  </r>
  <r>
    <d v="2022-07-01T00:00:00"/>
    <x v="9"/>
    <s v="Domain"/>
    <x v="2"/>
    <x v="2"/>
    <s v="BACS"/>
    <n v="-100.64"/>
  </r>
  <r>
    <d v="2022-07-11T00:00:00"/>
    <x v="3"/>
    <s v="Cheque Lost"/>
    <x v="2"/>
    <x v="2"/>
    <s v="BACS"/>
    <n v="-1602.12"/>
  </r>
  <r>
    <d v="2022-07-11T00:00:00"/>
    <x v="19"/>
    <s v="Donation"/>
    <x v="2"/>
    <x v="2"/>
    <s v="BACS"/>
    <n v="-250"/>
  </r>
  <r>
    <d v="2022-07-25T00:00:00"/>
    <x v="24"/>
    <m/>
    <x v="1"/>
    <x v="2"/>
    <m/>
    <n v="75"/>
  </r>
  <r>
    <d v="2022-09-14T00:00:00"/>
    <x v="2"/>
    <m/>
    <x v="1"/>
    <x v="2"/>
    <m/>
    <n v="2991.5"/>
  </r>
  <r>
    <d v="2022-10-03T00:00:00"/>
    <x v="7"/>
    <s v="Summer 22"/>
    <x v="2"/>
    <x v="2"/>
    <s v="BACS"/>
    <n v="-126.98"/>
  </r>
  <r>
    <d v="2022-10-17T00:00:00"/>
    <x v="5"/>
    <s v="Burial Ground"/>
    <x v="2"/>
    <x v="2"/>
    <s v="BACS"/>
    <n v="-600"/>
  </r>
  <r>
    <d v="2022-10-17T00:00:00"/>
    <x v="5"/>
    <s v="Play Area"/>
    <x v="2"/>
    <x v="2"/>
    <s v="BACS"/>
    <n v="-600"/>
  </r>
  <r>
    <d v="2022-10-18T00:00:00"/>
    <x v="0"/>
    <s v="to Savings"/>
    <x v="0"/>
    <x v="2"/>
    <s v="BACS"/>
    <n v="-17000"/>
  </r>
  <r>
    <d v="2022-10-18T00:00:00"/>
    <x v="1"/>
    <s v="from Current"/>
    <x v="0"/>
    <x v="2"/>
    <s v="BACS"/>
    <n v="17000"/>
  </r>
  <r>
    <d v="2022-11-14T00:00:00"/>
    <x v="13"/>
    <m/>
    <x v="2"/>
    <x v="2"/>
    <s v="BACS"/>
    <n v="-82"/>
  </r>
  <r>
    <d v="2023-01-09T00:00:00"/>
    <x v="12"/>
    <m/>
    <x v="2"/>
    <x v="2"/>
    <s v="BACS"/>
    <n v="-210"/>
  </r>
  <r>
    <d v="2022-12-05T00:00:00"/>
    <x v="1"/>
    <s v="Interest"/>
    <x v="1"/>
    <x v="2"/>
    <m/>
    <n v="6.29"/>
  </r>
  <r>
    <d v="2023-01-09T00:00:00"/>
    <x v="25"/>
    <s v="Chris"/>
    <x v="2"/>
    <x v="2"/>
    <s v="BACS"/>
    <n v="-17.559999999999999"/>
  </r>
  <r>
    <d v="2023-02-06T00:00:00"/>
    <x v="9"/>
    <s v="Chris"/>
    <x v="2"/>
    <x v="2"/>
    <s v="BACS"/>
    <n v="-100.66"/>
  </r>
  <r>
    <d v="2023-02-11T00:00:00"/>
    <x v="26"/>
    <s v="Chris"/>
    <x v="2"/>
    <x v="2"/>
    <s v="BACS"/>
    <n v="-14.01"/>
  </r>
  <r>
    <d v="2023-03-01T00:00:00"/>
    <x v="16"/>
    <s v="OALC"/>
    <x v="2"/>
    <x v="2"/>
    <s v="BACS"/>
    <n v="-156"/>
  </r>
  <r>
    <d v="2023-01-20T00:00:00"/>
    <x v="13"/>
    <s v="Village Hall"/>
    <x v="2"/>
    <x v="2"/>
    <s v="BACS"/>
    <n v="-74.97"/>
  </r>
  <r>
    <d v="2022-09-06T00:00:00"/>
    <x v="6"/>
    <m/>
    <x v="1"/>
    <x v="2"/>
    <m/>
    <n v="0.41"/>
  </r>
  <r>
    <d v="2023-03-06T00:00:00"/>
    <x v="6"/>
    <m/>
    <x v="1"/>
    <x v="2"/>
    <m/>
    <n v="22.76"/>
  </r>
  <r>
    <d v="2023-04-14T00:00:00"/>
    <x v="2"/>
    <m/>
    <x v="1"/>
    <x v="3"/>
    <m/>
    <n v="3331.5"/>
  </r>
  <r>
    <d v="2023-04-01T00:00:00"/>
    <x v="0"/>
    <m/>
    <x v="0"/>
    <x v="3"/>
    <m/>
    <n v="3871.77"/>
  </r>
  <r>
    <d v="2023-04-01T00:00:00"/>
    <x v="1"/>
    <m/>
    <x v="0"/>
    <x v="3"/>
    <m/>
    <n v="18363.919999999998"/>
  </r>
  <r>
    <d v="2023-05-15T00:00:00"/>
    <x v="7"/>
    <s v="CDC"/>
    <x v="2"/>
    <x v="3"/>
    <s v="BACS"/>
    <n v="-63.49"/>
  </r>
  <r>
    <d v="2023-05-15T00:00:00"/>
    <x v="4"/>
    <s v="Zurich"/>
    <x v="2"/>
    <x v="3"/>
    <s v="BACS"/>
    <n v="-241"/>
  </r>
  <r>
    <d v="2023-05-15T00:00:00"/>
    <x v="11"/>
    <s v="Helen White"/>
    <x v="2"/>
    <x v="3"/>
    <s v="BACS"/>
    <n v="-100"/>
  </r>
  <r>
    <d v="2023-05-05T00:00:00"/>
    <x v="3"/>
    <s v="Cathy Fleet"/>
    <x v="2"/>
    <x v="3"/>
    <s v="BACS"/>
    <n v="-471.09"/>
  </r>
  <r>
    <d v="2023-07-10T00:00:00"/>
    <x v="27"/>
    <s v="CDC"/>
    <x v="2"/>
    <x v="3"/>
    <s v="BACS"/>
    <n v="-100"/>
  </r>
  <r>
    <d v="2023-07-10T00:00:00"/>
    <x v="3"/>
    <s v="Clk sal June "/>
    <x v="2"/>
    <x v="3"/>
    <s v="BACS"/>
    <n v="-180.3"/>
  </r>
  <r>
    <d v="2023-07-10T00:00:00"/>
    <x v="3"/>
    <s v="PAYE Q1"/>
    <x v="2"/>
    <x v="3"/>
    <s v="BACS"/>
    <n v="-162.6"/>
  </r>
  <r>
    <d v="2023-07-10T00:00:00"/>
    <x v="3"/>
    <s v="Clk Sal July"/>
    <x v="2"/>
    <x v="3"/>
    <s v="BACS"/>
    <n v="-180.3"/>
  </r>
  <r>
    <d v="2023-07-24T00:00:00"/>
    <x v="3"/>
    <s v="Payroll"/>
    <x v="2"/>
    <x v="3"/>
    <s v="BACS"/>
    <n v="-62.38"/>
  </r>
  <r>
    <d v="2023-07-10T00:00:00"/>
    <x v="9"/>
    <s v="Wix reimbursement - Chris Wells"/>
    <x v="2"/>
    <x v="3"/>
    <s v="BACS"/>
    <n v="-216"/>
  </r>
  <r>
    <d v="2023-09-11T00:00:00"/>
    <x v="20"/>
    <s v="Hawkwell flyers"/>
    <x v="2"/>
    <x v="3"/>
    <s v="BACS"/>
    <n v="-45"/>
  </r>
  <r>
    <d v="2023-09-11T00:00:00"/>
    <x v="3"/>
    <s v="Clk Sal Aug"/>
    <x v="2"/>
    <x v="3"/>
    <s v="S/O"/>
    <n v="-180.3"/>
  </r>
  <r>
    <d v="2023-09-11T00:00:00"/>
    <x v="5"/>
    <s v="Firethorn Consultant"/>
    <x v="2"/>
    <x v="3"/>
    <s v="BACS"/>
    <n v="-100"/>
  </r>
  <r>
    <d v="2023-09-11T00:00:00"/>
    <x v="5"/>
    <s v="Playing Field grant"/>
    <x v="2"/>
    <x v="3"/>
    <s v="BACS"/>
    <m/>
  </r>
  <r>
    <d v="2023-09-11T00:00:00"/>
    <x v="5"/>
    <s v="Churchyard Maintenance "/>
    <x v="2"/>
    <x v="3"/>
    <s v="BACS"/>
    <n v="-600"/>
  </r>
  <r>
    <d v="2023-09-11T00:00:00"/>
    <x v="3"/>
    <s v="PAYE Q2"/>
    <x v="2"/>
    <x v="3"/>
    <s v="BACS"/>
    <n v="-135"/>
  </r>
  <r>
    <d v="2023-09-11T00:00:00"/>
    <x v="3"/>
    <s v="Clk Sal Sept "/>
    <x v="2"/>
    <x v="3"/>
    <s v="S/O"/>
    <n v="-180.3"/>
  </r>
  <r>
    <d v="2023-09-11T00:00:00"/>
    <x v="23"/>
    <s v="Village Hall"/>
    <x v="2"/>
    <x v="3"/>
    <s v="BACS"/>
    <n v="-260"/>
  </r>
  <r>
    <d v="2023-09-11T00:00:00"/>
    <x v="13"/>
    <s v="Village Hall"/>
    <x v="2"/>
    <x v="3"/>
    <s v="BACS"/>
    <n v="-82.79"/>
  </r>
  <r>
    <d v="2023-09-11T00:00:00"/>
    <x v="5"/>
    <s v="Village Hall - Coronation"/>
    <x v="2"/>
    <x v="3"/>
    <s v="BACS"/>
    <n v="-300"/>
  </r>
  <r>
    <d v="2023-09-12T00:00:00"/>
    <x v="2"/>
    <m/>
    <x v="1"/>
    <x v="3"/>
    <m/>
    <n v="3331.5"/>
  </r>
  <r>
    <d v="2023-10-20T00:00:00"/>
    <x v="3"/>
    <s v="Clk Sal Oct"/>
    <x v="2"/>
    <x v="3"/>
    <s v="S/O"/>
    <n v="-180.3"/>
  </r>
  <r>
    <d v="2023-11-06T00:00:00"/>
    <x v="5"/>
    <s v="Coronation grant - Village Hall"/>
    <x v="2"/>
    <x v="3"/>
    <s v="BACS"/>
    <n v="-300"/>
  </r>
  <r>
    <d v="2023-11-20T00:00:00"/>
    <x v="3"/>
    <s v="Clk sal Nov"/>
    <x v="2"/>
    <x v="3"/>
    <s v="S/O"/>
    <n v="-180.3"/>
  </r>
  <r>
    <d v="2023-12-13T00:00:00"/>
    <x v="7"/>
    <s v="CDC"/>
    <x v="2"/>
    <x v="3"/>
    <s v="BACS"/>
    <n v="-133.85"/>
  </r>
  <r>
    <d v="2023-12-13T00:00:00"/>
    <x v="17"/>
    <s v="stamps &amp; envelopes re CDC Local Plan - C Wells"/>
    <x v="2"/>
    <x v="3"/>
    <s v="BACS"/>
    <n v="-284.64"/>
  </r>
  <r>
    <d v="2023-12-13T00:00:00"/>
    <x v="17"/>
    <s v="Bicester Print"/>
    <x v="2"/>
    <x v="3"/>
    <s v="BACS"/>
    <n v="-99"/>
  </r>
  <r>
    <d v="2023-12-13T00:00:00"/>
    <x v="17"/>
    <s v="Bicester Print"/>
    <x v="2"/>
    <x v="3"/>
    <s v="BACS"/>
    <n v="-361"/>
  </r>
  <r>
    <d v="2023-12-13T00:00:00"/>
    <x v="3"/>
    <s v="HMRC PAYE Q3"/>
    <x v="2"/>
    <x v="3"/>
    <s v="BACS"/>
    <n v="-135"/>
  </r>
  <r>
    <d v="2023-12-13T00:00:00"/>
    <x v="17"/>
    <s v="drafting representation for Local Plan"/>
    <x v="2"/>
    <x v="3"/>
    <s v="BACS"/>
    <n v="-600"/>
  </r>
  <r>
    <d v="2024-01-11T00:00:00"/>
    <x v="3"/>
    <s v="payroll"/>
    <x v="2"/>
    <x v="3"/>
    <s v="BACS"/>
    <n v="-62.38"/>
  </r>
  <r>
    <d v="2024-01-11T00:00:00"/>
    <x v="3"/>
    <s v="payroll"/>
    <x v="2"/>
    <x v="3"/>
    <s v="BACS"/>
    <n v="-62.38"/>
  </r>
  <r>
    <d v="2024-01-11T00:00:00"/>
    <x v="17"/>
    <s v="printing reimbursement to C Wells"/>
    <x v="2"/>
    <x v="3"/>
    <s v="BACS"/>
    <n v="-40"/>
  </r>
  <r>
    <d v="2024-01-11T00:00:00"/>
    <x v="3"/>
    <s v="Clk Sal backpay"/>
    <x v="2"/>
    <x v="3"/>
    <s v="BACS"/>
    <n v="-198"/>
  </r>
  <r>
    <d v="2024-01-17T00:00:00"/>
    <x v="28"/>
    <s v="Bank Charge"/>
    <x v="2"/>
    <x v="3"/>
    <s v="BACS"/>
    <n v="-13.3"/>
  </r>
  <r>
    <d v="2024-01-22T00:00:00"/>
    <x v="3"/>
    <s v="Clk sal Jan"/>
    <x v="2"/>
    <x v="3"/>
    <s v="BACS"/>
    <n v="-180.3"/>
  </r>
  <r>
    <d v="2024-02-20T00:00:00"/>
    <x v="3"/>
    <s v="Clk Sal Feb"/>
    <x v="2"/>
    <x v="3"/>
    <s v="BACS"/>
    <n v="-180.3"/>
  </r>
  <r>
    <d v="2024-03-19T00:00:00"/>
    <x v="23"/>
    <s v="Bucknell Village Hall "/>
    <x v="2"/>
    <x v="3"/>
    <s v="BACS"/>
    <n v="-448"/>
  </r>
  <r>
    <d v="2024-03-19T00:00:00"/>
    <x v="16"/>
    <s v="OALC"/>
    <x v="2"/>
    <x v="3"/>
    <s v="BACS"/>
    <n v="-168"/>
  </r>
  <r>
    <d v="2024-03-19T00:00:00"/>
    <x v="13"/>
    <s v="Bucknell Village Hall "/>
    <x v="2"/>
    <x v="3"/>
    <s v="BACS"/>
    <n v="-114.32"/>
  </r>
  <r>
    <d v="2024-03-19T00:00:00"/>
    <x v="3"/>
    <s v="HMRC PAYE Q4"/>
    <x v="2"/>
    <x v="3"/>
    <s v="BACS"/>
    <n v="-194.4"/>
  </r>
  <r>
    <d v="2024-03-19T00:00:00"/>
    <x v="3"/>
    <s v="backpay"/>
    <x v="2"/>
    <x v="3"/>
    <s v="BACS"/>
    <n v="-39.5"/>
  </r>
  <r>
    <d v="2024-03-19T00:00:00"/>
    <x v="23"/>
    <s v="Bucknell Village Hall "/>
    <x v="2"/>
    <x v="3"/>
    <s v="BACS"/>
    <n v="-156"/>
  </r>
  <r>
    <d v="2024-03-20T00:00:00"/>
    <x v="3"/>
    <s v="Clk Sal Mar"/>
    <x v="2"/>
    <x v="3"/>
    <s v="BACS"/>
    <n v="-200.05"/>
  </r>
  <r>
    <d v="2024-03-31T00:00:00"/>
    <x v="28"/>
    <s v="Bank charge"/>
    <x v="2"/>
    <x v="3"/>
    <s v="BACS"/>
    <n v="-18"/>
  </r>
  <r>
    <d v="2023-12-31T00:00:00"/>
    <x v="28"/>
    <s v="Bank charge"/>
    <x v="2"/>
    <x v="3"/>
    <s v="BACS"/>
    <n v="-13.3"/>
  </r>
  <r>
    <d v="2023-12-19T00:00:00"/>
    <x v="28"/>
    <s v="Bank charge"/>
    <x v="1"/>
    <x v="3"/>
    <s v="BACS"/>
    <n v="17.39"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  <r>
    <m/>
    <x v="8"/>
    <m/>
    <x v="3"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ccounts" cacheId="12" applyNumberFormats="0" applyBorderFormats="0" applyFontFormats="0" applyPatternFormats="0" applyAlignmentFormats="0" applyWidthHeightFormats="0" dataCaption="" updatedVersion="3" colGrandTotals="0" compact="0" compactData="0">
  <location ref="K19:Q58" firstHeaderRow="1" firstDataRow="2" firstDataCol="2"/>
  <pivotFields count="7">
    <pivotField name="Date" compact="0" numFmtId="15" outline="0" multipleItemSelectionAllowed="1" showAll="0"/>
    <pivotField name="Description" axis="axisRow" compact="0" outline="0" multipleItemSelectionAllowed="1" showAll="0" sortType="ascending">
      <items count="30">
        <item x="28"/>
        <item x="13"/>
        <item x="14"/>
        <item x="3"/>
        <item x="10"/>
        <item x="0"/>
        <item x="18"/>
        <item x="7"/>
        <item x="27"/>
        <item x="5"/>
        <item x="17"/>
        <item x="22"/>
        <item x="4"/>
        <item x="6"/>
        <item x="11"/>
        <item x="19"/>
        <item x="12"/>
        <item x="16"/>
        <item x="15"/>
        <item x="2"/>
        <item x="20"/>
        <item x="1"/>
        <item x="25"/>
        <item x="26"/>
        <item x="21"/>
        <item x="23"/>
        <item x="9"/>
        <item x="24"/>
        <item x="8"/>
        <item t="default"/>
      </items>
    </pivotField>
    <pivotField name="Detail" compact="0" outline="0" multipleItemSelectionAllowed="1" showAll="0"/>
    <pivotField name="C/D" axis="axisRow" compact="0" outline="0" multipleItemSelectionAllowed="1" showAll="0" sortType="ascending">
      <items count="5">
        <item x="0"/>
        <item x="1"/>
        <item x="2"/>
        <item x="3"/>
        <item t="default"/>
      </items>
    </pivotField>
    <pivotField name="Year End" axis="axisCol" compact="0" numFmtId="17" outline="0" multipleItemSelectionAllowed="1" showAll="0" sortType="ascending">
      <items count="8">
        <item x="0"/>
        <item x="1"/>
        <item x="2"/>
        <item m="1" x="6"/>
        <item m="1" x="5"/>
        <item x="3"/>
        <item x="4"/>
        <item t="default"/>
      </items>
    </pivotField>
    <pivotField name="Cheque No" compact="0" outline="0" multipleItemSelectionAllowed="1" showAll="0"/>
    <pivotField name="Amount" dataField="1" compact="0" outline="0" multipleItemSelectionAllowed="1" showAll="0"/>
  </pivotFields>
  <rowFields count="2">
    <field x="3"/>
    <field x="1"/>
  </rowFields>
  <rowItems count="38">
    <i>
      <x/>
      <x v="5"/>
    </i>
    <i r="1">
      <x v="21"/>
    </i>
    <i t="default">
      <x/>
    </i>
    <i>
      <x v="1"/>
      <x/>
    </i>
    <i r="1">
      <x v="13"/>
    </i>
    <i r="1">
      <x v="15"/>
    </i>
    <i r="1">
      <x v="18"/>
    </i>
    <i r="1">
      <x v="19"/>
    </i>
    <i r="1">
      <x v="21"/>
    </i>
    <i r="1">
      <x v="27"/>
    </i>
    <i r="1">
      <x v="28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20"/>
    </i>
    <i r="1">
      <x v="22"/>
    </i>
    <i r="1">
      <x v="23"/>
    </i>
    <i r="1">
      <x v="24"/>
    </i>
    <i r="1">
      <x v="25"/>
    </i>
    <i r="1">
      <x v="26"/>
    </i>
    <i t="default">
      <x v="2"/>
    </i>
    <i>
      <x v="3"/>
      <x v="28"/>
    </i>
    <i t="default">
      <x v="3"/>
    </i>
    <i t="grand">
      <x/>
    </i>
  </rowItems>
  <colFields count="1">
    <field x="4"/>
  </colFields>
  <colItems count="5">
    <i>
      <x/>
    </i>
    <i>
      <x v="1"/>
    </i>
    <i>
      <x v="2"/>
    </i>
    <i>
      <x v="5"/>
    </i>
    <i>
      <x v="6"/>
    </i>
  </colItems>
  <dataFields count="1">
    <dataField name="Sum of Amount" fld="6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A vs B and Precept Plan" cacheId="17" applyNumberFormats="0" applyBorderFormats="0" applyFontFormats="0" applyPatternFormats="0" applyAlignmentFormats="0" applyWidthHeightFormats="0" dataCaption="" updatedVersion="3" rowGrandTotals="0" colGrandTotals="0" compact="0" compactData="0">
  <location ref="B3:G26" firstHeaderRow="1" firstDataRow="2" firstDataCol="2"/>
  <pivotFields count="7">
    <pivotField name="Date" compact="0" numFmtId="15" outline="0" multipleItemSelectionAllowed="1" showAll="0"/>
    <pivotField name="Description" axis="axisRow" compact="0" outline="0" multipleItemSelectionAllowed="1" showAll="0" sortType="ascending">
      <items count="30">
        <item x="28"/>
        <item x="13"/>
        <item x="14"/>
        <item x="3"/>
        <item x="10"/>
        <item x="0"/>
        <item x="18"/>
        <item x="7"/>
        <item x="27"/>
        <item x="5"/>
        <item x="17"/>
        <item x="22"/>
        <item x="4"/>
        <item x="6"/>
        <item x="11"/>
        <item h="1" x="19"/>
        <item x="12"/>
        <item x="16"/>
        <item x="15"/>
        <item x="2"/>
        <item x="20"/>
        <item x="1"/>
        <item x="25"/>
        <item x="26"/>
        <item x="21"/>
        <item x="23"/>
        <item x="9"/>
        <item h="1" x="24"/>
        <item x="8"/>
        <item t="default"/>
      </items>
    </pivotField>
    <pivotField name="Detail" compact="0" outline="0" multipleItemSelectionAllowed="1" showAll="0"/>
    <pivotField name="C/D" axis="axisRow" compact="0" outline="0" multipleItemSelectionAllowed="1" showAll="0" sortType="ascending">
      <items count="5">
        <item h="1" x="0"/>
        <item h="1" x="1"/>
        <item x="2"/>
        <item h="1" x="3"/>
        <item t="default"/>
      </items>
    </pivotField>
    <pivotField name="Year End" axis="axisCol" compact="0" numFmtId="17" outline="0" multipleItemSelectionAllowed="1" showAll="0" sortType="ascending">
      <items count="8">
        <item x="0"/>
        <item x="1"/>
        <item x="2"/>
        <item m="1" x="6"/>
        <item m="1" x="5"/>
        <item x="3"/>
        <item h="1" x="4"/>
        <item t="default"/>
      </items>
    </pivotField>
    <pivotField name="Cheque No" compact="0" outline="0" multipleItemSelectionAllowed="1" showAll="0"/>
    <pivotField name="Amount" dataField="1" compact="0" outline="0" multipleItemSelectionAllowed="1" showAll="0"/>
  </pivotFields>
  <rowFields count="2">
    <field x="3"/>
    <field x="1"/>
  </rowFields>
  <rowItems count="22"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6"/>
    </i>
    <i r="1">
      <x v="17"/>
    </i>
    <i r="1">
      <x v="20"/>
    </i>
    <i r="1">
      <x v="22"/>
    </i>
    <i r="1">
      <x v="23"/>
    </i>
    <i r="1">
      <x v="24"/>
    </i>
    <i r="1">
      <x v="25"/>
    </i>
    <i r="1">
      <x v="26"/>
    </i>
    <i t="default">
      <x v="2"/>
    </i>
  </rowItems>
  <colFields count="1">
    <field x="4"/>
  </colFields>
  <colItems count="4">
    <i>
      <x/>
    </i>
    <i>
      <x v="1"/>
    </i>
    <i>
      <x v="2"/>
    </i>
    <i>
      <x v="5"/>
    </i>
  </colItems>
  <dataFields count="1">
    <dataField name="Sum of Amount" fld="6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EoY" cacheId="7" applyNumberFormats="0" applyBorderFormats="0" applyFontFormats="0" applyPatternFormats="0" applyAlignmentFormats="0" applyWidthHeightFormats="0" dataCaption="" updatedVersion="3" colGrandTotals="0" compact="0" compactData="0">
  <location ref="V13:AA50" firstHeaderRow="1" firstDataRow="2" firstDataCol="2"/>
  <pivotFields count="7">
    <pivotField name="Date" compact="0" numFmtId="15" outline="0" multipleItemSelectionAllowed="1" showAll="0"/>
    <pivotField name="Description" axis="axisRow" compact="0" outline="0" multipleItemSelectionAllowed="1" showAll="0" sortType="ascending">
      <items count="30">
        <item x="28"/>
        <item x="13"/>
        <item x="14"/>
        <item x="3"/>
        <item x="10"/>
        <item x="0"/>
        <item x="18"/>
        <item x="7"/>
        <item x="27"/>
        <item x="5"/>
        <item x="17"/>
        <item x="22"/>
        <item x="4"/>
        <item x="6"/>
        <item x="11"/>
        <item x="19"/>
        <item x="12"/>
        <item x="16"/>
        <item x="15"/>
        <item x="2"/>
        <item x="20"/>
        <item x="1"/>
        <item x="25"/>
        <item x="26"/>
        <item x="21"/>
        <item x="23"/>
        <item x="9"/>
        <item x="24"/>
        <item x="8"/>
        <item t="default"/>
      </items>
    </pivotField>
    <pivotField name="Detail" compact="0" outline="0" multipleItemSelectionAllowed="1" showAll="0"/>
    <pivotField name="C/D" axis="axisRow" compact="0" outline="0" multipleItemSelectionAllowed="1" showAll="0" sortType="ascending">
      <items count="5">
        <item x="0"/>
        <item x="1"/>
        <item x="2"/>
        <item x="3"/>
        <item t="default"/>
      </items>
    </pivotField>
    <pivotField name="Year End" axis="axisCol" compact="0" numFmtId="17" outline="0" multipleItemSelectionAllowed="1" showAll="0" sortType="ascending">
      <items count="8">
        <item x="0"/>
        <item x="1"/>
        <item x="2"/>
        <item m="1" x="6"/>
        <item m="1" x="5"/>
        <item x="3"/>
        <item h="1" x="4"/>
        <item t="default"/>
      </items>
    </pivotField>
    <pivotField name="Cheque No" compact="0" outline="0" multipleItemSelectionAllowed="1" showAll="0"/>
    <pivotField name="Amount" dataField="1" compact="0" outline="0" multipleItemSelectionAllowed="1" showAll="0"/>
  </pivotFields>
  <rowFields count="2">
    <field x="3"/>
    <field x="1"/>
  </rowFields>
  <rowItems count="36">
    <i>
      <x/>
      <x v="5"/>
    </i>
    <i r="1">
      <x v="21"/>
    </i>
    <i t="default">
      <x/>
    </i>
    <i>
      <x v="1"/>
      <x/>
    </i>
    <i r="1">
      <x v="13"/>
    </i>
    <i r="1">
      <x v="15"/>
    </i>
    <i r="1">
      <x v="18"/>
    </i>
    <i r="1">
      <x v="19"/>
    </i>
    <i r="1">
      <x v="21"/>
    </i>
    <i r="1">
      <x v="27"/>
    </i>
    <i r="1">
      <x v="28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20"/>
    </i>
    <i r="1">
      <x v="22"/>
    </i>
    <i r="1">
      <x v="23"/>
    </i>
    <i r="1">
      <x v="24"/>
    </i>
    <i r="1">
      <x v="25"/>
    </i>
    <i r="1">
      <x v="26"/>
    </i>
    <i t="default">
      <x v="2"/>
    </i>
    <i t="grand">
      <x/>
    </i>
  </rowItems>
  <colFields count="1">
    <field x="4"/>
  </colFields>
  <colItems count="4">
    <i>
      <x/>
    </i>
    <i>
      <x v="1"/>
    </i>
    <i>
      <x v="2"/>
    </i>
    <i>
      <x v="5"/>
    </i>
  </colItems>
  <dataFields count="1">
    <dataField name="Sum of Amount" fld="6" baseField="1" baseItem="3" numFmtId="173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_1" displayName="Table_1" ref="A1:G5">
  <tableColumns count="7">
    <tableColumn id="1" name="Date"/>
    <tableColumn id="2" name="Description"/>
    <tableColumn id="3" name="Detail"/>
    <tableColumn id="4" name="C/D"/>
    <tableColumn id="5" name="Year End"/>
    <tableColumn id="6" name="Cheque No"/>
    <tableColumn id="7" name="Amount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G3">
  <tableColumns count="7">
    <tableColumn id="1" name="1``"/>
    <tableColumn id="2" name="Description"/>
    <tableColumn id="3" name="Detail"/>
    <tableColumn id="4" name="C/D"/>
    <tableColumn id="5" name="Year End"/>
    <tableColumn id="6" name="Cheque No"/>
    <tableColumn id="7" name="Amount"/>
  </tableColumns>
  <tableStyleInfo name="Detail1-Balance-Current-Mar-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4.44140625" defaultRowHeight="15" customHeight="1"/>
  <cols>
    <col min="1" max="1" width="10.5546875" customWidth="1"/>
    <col min="2" max="2" width="12.33203125" customWidth="1"/>
    <col min="3" max="4" width="8.6640625" customWidth="1"/>
    <col min="5" max="5" width="10.5546875" customWidth="1"/>
    <col min="6" max="6" width="12.33203125" customWidth="1"/>
    <col min="7" max="7" width="9.6640625" customWidth="1"/>
    <col min="8" max="26" width="8.6640625" customWidth="1"/>
  </cols>
  <sheetData>
    <row r="1" spans="1:7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4.25" customHeight="1">
      <c r="A2" s="2">
        <v>44852</v>
      </c>
      <c r="B2" s="1" t="s">
        <v>7</v>
      </c>
      <c r="C2" s="1" t="s">
        <v>8</v>
      </c>
      <c r="D2" s="1" t="s">
        <v>9</v>
      </c>
      <c r="E2" s="2">
        <v>45016</v>
      </c>
      <c r="F2" s="1" t="s">
        <v>10</v>
      </c>
      <c r="G2" s="1">
        <v>17000</v>
      </c>
    </row>
    <row r="3" spans="1:7" ht="14.25" customHeight="1">
      <c r="A3" s="2">
        <v>44652</v>
      </c>
      <c r="B3" s="1" t="s">
        <v>7</v>
      </c>
      <c r="C3" s="1"/>
      <c r="D3" s="1" t="s">
        <v>9</v>
      </c>
      <c r="E3" s="2">
        <v>45016</v>
      </c>
      <c r="F3" s="1"/>
      <c r="G3" s="1">
        <v>1334.36</v>
      </c>
    </row>
    <row r="4" spans="1:7" ht="14.25" customHeight="1">
      <c r="A4" s="2">
        <v>44852</v>
      </c>
      <c r="B4" s="1" t="s">
        <v>11</v>
      </c>
      <c r="C4" s="1" t="s">
        <v>12</v>
      </c>
      <c r="D4" s="1" t="s">
        <v>9</v>
      </c>
      <c r="E4" s="2">
        <v>45016</v>
      </c>
      <c r="F4" s="1" t="s">
        <v>10</v>
      </c>
      <c r="G4" s="1">
        <v>-17000</v>
      </c>
    </row>
    <row r="5" spans="1:7" ht="14.25" customHeight="1">
      <c r="A5" s="2">
        <v>44652</v>
      </c>
      <c r="B5" s="1" t="s">
        <v>11</v>
      </c>
      <c r="C5" s="1"/>
      <c r="D5" s="1" t="s">
        <v>9</v>
      </c>
      <c r="E5" s="2">
        <v>45016</v>
      </c>
      <c r="F5" s="1"/>
      <c r="G5" s="1">
        <v>19952.53</v>
      </c>
    </row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01"/>
  <sheetViews>
    <sheetView topLeftCell="A124" workbookViewId="0">
      <selection activeCell="C121" sqref="C121"/>
    </sheetView>
  </sheetViews>
  <sheetFormatPr defaultColWidth="14.44140625" defaultRowHeight="15" customHeight="1"/>
  <cols>
    <col min="1" max="1" width="11" customWidth="1"/>
    <col min="2" max="2" width="20.88671875" customWidth="1"/>
    <col min="3" max="3" width="33.33203125" customWidth="1"/>
    <col min="4" max="4" width="8.6640625" customWidth="1"/>
    <col min="5" max="5" width="10.6640625" customWidth="1"/>
    <col min="6" max="7" width="8.6640625" customWidth="1"/>
    <col min="8" max="8" width="15.44140625" customWidth="1"/>
    <col min="9" max="9" width="8.6640625" customWidth="1"/>
    <col min="10" max="10" width="12.109375" customWidth="1"/>
    <col min="11" max="11" width="15.5546875" customWidth="1"/>
    <col min="12" max="12" width="21.44140625" customWidth="1"/>
    <col min="13" max="16" width="11.109375" customWidth="1"/>
    <col min="17" max="17" width="14.33203125" customWidth="1"/>
    <col min="18" max="18" width="6.33203125" customWidth="1"/>
    <col min="19" max="19" width="11.88671875" customWidth="1"/>
    <col min="20" max="20" width="23.33203125" customWidth="1"/>
    <col min="21" max="21" width="13.88671875" customWidth="1"/>
    <col min="22" max="23" width="8.6640625" customWidth="1"/>
    <col min="24" max="24" width="18.44140625" customWidth="1"/>
    <col min="25" max="25" width="8.33203125" customWidth="1"/>
    <col min="26" max="26" width="14.88671875" customWidth="1"/>
    <col min="27" max="27" width="11.6640625" customWidth="1"/>
    <col min="28" max="28" width="10.88671875" customWidth="1"/>
    <col min="29" max="29" width="10.109375" customWidth="1"/>
  </cols>
  <sheetData>
    <row r="1" spans="1:29" ht="14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I1" s="3" t="s">
        <v>13</v>
      </c>
    </row>
    <row r="2" spans="1:29" ht="14.25" customHeight="1">
      <c r="A2" s="4">
        <v>43922</v>
      </c>
      <c r="B2" s="3" t="s">
        <v>11</v>
      </c>
      <c r="D2" s="3" t="s">
        <v>9</v>
      </c>
      <c r="E2" s="5">
        <v>44256</v>
      </c>
      <c r="G2" s="3">
        <v>15720.22</v>
      </c>
    </row>
    <row r="3" spans="1:29" ht="14.25" customHeight="1">
      <c r="A3" s="4">
        <v>43922</v>
      </c>
      <c r="B3" s="3" t="s">
        <v>7</v>
      </c>
      <c r="D3" s="3" t="s">
        <v>9</v>
      </c>
      <c r="E3" s="5">
        <v>44256</v>
      </c>
      <c r="G3" s="3">
        <v>1333.64</v>
      </c>
      <c r="I3" s="3" t="s">
        <v>14</v>
      </c>
      <c r="J3" s="3" t="s">
        <v>0</v>
      </c>
      <c r="K3" s="3" t="s">
        <v>6</v>
      </c>
      <c r="L3" s="3" t="s">
        <v>1</v>
      </c>
      <c r="M3" s="3" t="s">
        <v>15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4.25" customHeight="1">
      <c r="A4" s="4">
        <v>43938</v>
      </c>
      <c r="B4" s="3" t="s">
        <v>16</v>
      </c>
      <c r="D4" s="3" t="s">
        <v>17</v>
      </c>
      <c r="E4" s="5">
        <v>44256</v>
      </c>
      <c r="G4" s="3">
        <v>2772.5</v>
      </c>
      <c r="I4" s="3">
        <v>100924</v>
      </c>
      <c r="J4" s="4">
        <v>44153</v>
      </c>
      <c r="K4" s="3">
        <v>94.69</v>
      </c>
      <c r="L4" s="3" t="s">
        <v>18</v>
      </c>
      <c r="M4" s="3" t="s">
        <v>19</v>
      </c>
      <c r="Q4" s="4"/>
      <c r="S4" s="4"/>
      <c r="W4" s="5"/>
      <c r="Z4" s="4"/>
    </row>
    <row r="5" spans="1:29" ht="14.25" customHeight="1">
      <c r="A5" s="4">
        <v>43938</v>
      </c>
      <c r="B5" s="3" t="s">
        <v>16</v>
      </c>
      <c r="D5" s="3" t="s">
        <v>17</v>
      </c>
      <c r="E5" s="5">
        <v>44256</v>
      </c>
      <c r="G5" s="3">
        <v>178.52</v>
      </c>
      <c r="I5" s="3">
        <v>100917</v>
      </c>
      <c r="J5" s="4">
        <v>44032</v>
      </c>
      <c r="K5" s="3">
        <v>51.3</v>
      </c>
      <c r="L5" s="3" t="s">
        <v>20</v>
      </c>
      <c r="M5" s="3" t="s">
        <v>19</v>
      </c>
      <c r="Q5" s="4"/>
      <c r="S5" s="4"/>
      <c r="W5" s="5"/>
      <c r="Z5" s="4"/>
    </row>
    <row r="6" spans="1:29" ht="14.25" customHeight="1">
      <c r="A6" s="4">
        <v>43965</v>
      </c>
      <c r="B6" s="3" t="s">
        <v>21</v>
      </c>
      <c r="D6" s="3" t="s">
        <v>22</v>
      </c>
      <c r="E6" s="5">
        <v>44256</v>
      </c>
      <c r="F6" s="3">
        <v>100907</v>
      </c>
      <c r="G6" s="3">
        <v>-326.56</v>
      </c>
      <c r="I6" s="3">
        <v>100949</v>
      </c>
      <c r="J6" s="4">
        <v>44698</v>
      </c>
      <c r="L6" s="3" t="s">
        <v>23</v>
      </c>
      <c r="M6" s="3" t="s">
        <v>24</v>
      </c>
      <c r="Q6" s="4"/>
      <c r="S6" s="4"/>
      <c r="W6" s="5"/>
      <c r="Z6" s="4"/>
    </row>
    <row r="7" spans="1:29" ht="14.25" customHeight="1">
      <c r="A7" s="4">
        <v>43973</v>
      </c>
      <c r="B7" s="3" t="s">
        <v>25</v>
      </c>
      <c r="D7" s="3" t="s">
        <v>22</v>
      </c>
      <c r="E7" s="5">
        <v>44256</v>
      </c>
      <c r="F7" s="3">
        <v>100910</v>
      </c>
      <c r="G7" s="3">
        <v>-373.38</v>
      </c>
      <c r="Q7" s="4"/>
      <c r="S7" s="4"/>
      <c r="W7" s="5"/>
      <c r="Z7" s="4"/>
    </row>
    <row r="8" spans="1:29" ht="14.25" customHeight="1">
      <c r="A8" s="4">
        <v>43978</v>
      </c>
      <c r="B8" s="3" t="s">
        <v>26</v>
      </c>
      <c r="C8" s="3" t="s">
        <v>27</v>
      </c>
      <c r="D8" s="3" t="s">
        <v>22</v>
      </c>
      <c r="E8" s="5">
        <v>44256</v>
      </c>
      <c r="F8" s="3">
        <v>100909</v>
      </c>
      <c r="G8" s="3">
        <v>-500</v>
      </c>
      <c r="Q8" s="4"/>
      <c r="S8" s="4"/>
      <c r="W8" s="5"/>
      <c r="Z8" s="4"/>
    </row>
    <row r="9" spans="1:29" ht="14.25" customHeight="1">
      <c r="A9" s="4">
        <v>43983</v>
      </c>
      <c r="B9" s="3" t="s">
        <v>28</v>
      </c>
      <c r="D9" s="3" t="s">
        <v>17</v>
      </c>
      <c r="E9" s="5">
        <v>44256</v>
      </c>
      <c r="G9" s="3">
        <v>0.36</v>
      </c>
      <c r="K9" s="7">
        <f>SUM(K4:K8)</f>
        <v>145.99</v>
      </c>
      <c r="Q9" s="4"/>
      <c r="S9" s="4"/>
      <c r="W9" s="5"/>
      <c r="Z9" s="4"/>
    </row>
    <row r="10" spans="1:29" ht="14.25" customHeight="1">
      <c r="A10" s="4">
        <v>43991</v>
      </c>
      <c r="B10" s="3" t="s">
        <v>29</v>
      </c>
      <c r="D10" s="3" t="s">
        <v>22</v>
      </c>
      <c r="E10" s="5">
        <v>44256</v>
      </c>
      <c r="F10" s="3">
        <v>100906</v>
      </c>
      <c r="G10" s="3">
        <v>-60.06</v>
      </c>
      <c r="Q10" s="4"/>
      <c r="S10" s="4"/>
      <c r="W10" s="5"/>
      <c r="Z10" s="4"/>
    </row>
    <row r="11" spans="1:29" ht="14.25" customHeight="1">
      <c r="A11" s="4">
        <v>44014</v>
      </c>
      <c r="B11" s="3" t="s">
        <v>26</v>
      </c>
      <c r="C11" s="3" t="s">
        <v>30</v>
      </c>
      <c r="D11" s="3" t="s">
        <v>22</v>
      </c>
      <c r="E11" s="5">
        <v>44256</v>
      </c>
      <c r="F11" s="3">
        <v>100908</v>
      </c>
      <c r="G11" s="3">
        <v>-500</v>
      </c>
      <c r="Q11" s="4"/>
      <c r="S11" s="4"/>
      <c r="W11" s="5"/>
      <c r="X11" s="8"/>
      <c r="Z11" s="4"/>
    </row>
    <row r="12" spans="1:29" ht="14.25" customHeight="1">
      <c r="A12" s="4">
        <v>44032</v>
      </c>
      <c r="D12" s="3" t="s">
        <v>17</v>
      </c>
      <c r="E12" s="5">
        <v>44256</v>
      </c>
      <c r="G12" s="3">
        <v>70.06</v>
      </c>
      <c r="P12" s="9"/>
      <c r="Q12" s="4"/>
      <c r="S12" s="4"/>
      <c r="W12" s="5"/>
      <c r="X12" s="8"/>
      <c r="Z12" s="4"/>
    </row>
    <row r="13" spans="1:29" ht="14.25" customHeight="1">
      <c r="A13" s="4">
        <v>44033</v>
      </c>
      <c r="B13" s="3" t="s">
        <v>21</v>
      </c>
      <c r="D13" s="3" t="s">
        <v>22</v>
      </c>
      <c r="E13" s="5">
        <v>44256</v>
      </c>
      <c r="F13" s="3">
        <v>100911</v>
      </c>
      <c r="G13" s="3">
        <v>-326.56</v>
      </c>
      <c r="P13" s="10"/>
      <c r="Q13" s="4"/>
      <c r="R13" s="10"/>
      <c r="S13" s="4"/>
      <c r="W13" s="5"/>
      <c r="X13" s="8"/>
      <c r="Z13" s="4"/>
    </row>
    <row r="14" spans="1:29" ht="14.25" customHeight="1">
      <c r="A14" s="4">
        <v>44033</v>
      </c>
      <c r="B14" s="3" t="s">
        <v>31</v>
      </c>
      <c r="D14" s="3" t="s">
        <v>22</v>
      </c>
      <c r="E14" s="5">
        <v>44256</v>
      </c>
      <c r="F14" s="3">
        <v>100913</v>
      </c>
      <c r="G14" s="3">
        <v>-95.84</v>
      </c>
      <c r="P14" s="10"/>
      <c r="Q14" s="4"/>
      <c r="R14" s="10"/>
      <c r="S14" s="4"/>
      <c r="W14" s="5"/>
      <c r="X14" s="8"/>
      <c r="Z14" s="4"/>
    </row>
    <row r="15" spans="1:29" ht="14.25" customHeight="1">
      <c r="A15" s="4">
        <v>44033</v>
      </c>
      <c r="D15" s="3" t="s">
        <v>17</v>
      </c>
      <c r="E15" s="5">
        <v>44256</v>
      </c>
      <c r="G15" s="3">
        <v>145.15</v>
      </c>
      <c r="P15" s="10"/>
      <c r="Q15" s="4"/>
      <c r="R15" s="10"/>
      <c r="S15" s="4"/>
      <c r="W15" s="5"/>
      <c r="X15" s="8"/>
      <c r="Z15" s="4"/>
    </row>
    <row r="16" spans="1:29" ht="14.25" customHeight="1">
      <c r="A16" s="4">
        <v>44034</v>
      </c>
      <c r="B16" s="3" t="s">
        <v>32</v>
      </c>
      <c r="D16" s="3" t="s">
        <v>22</v>
      </c>
      <c r="E16" s="5">
        <v>44256</v>
      </c>
      <c r="F16" s="3">
        <v>100916</v>
      </c>
      <c r="G16" s="3">
        <v>-153.9</v>
      </c>
      <c r="P16" s="10"/>
      <c r="Q16" s="4"/>
      <c r="R16" s="10"/>
      <c r="S16" s="4"/>
      <c r="W16" s="5"/>
      <c r="X16" s="8"/>
      <c r="Z16" s="4"/>
    </row>
    <row r="17" spans="1:26" ht="14.25" customHeight="1">
      <c r="A17" s="4">
        <v>44035</v>
      </c>
      <c r="B17" s="3" t="s">
        <v>33</v>
      </c>
      <c r="D17" s="3" t="s">
        <v>22</v>
      </c>
      <c r="E17" s="5">
        <v>44256</v>
      </c>
      <c r="F17" s="3">
        <v>100912</v>
      </c>
      <c r="G17" s="3">
        <v>-60</v>
      </c>
      <c r="P17" s="10"/>
      <c r="Q17" s="4"/>
      <c r="R17" s="10"/>
      <c r="S17" s="4"/>
      <c r="W17" s="5"/>
      <c r="X17" s="8"/>
    </row>
    <row r="18" spans="1:26" ht="14.25" customHeight="1">
      <c r="A18" s="4">
        <v>44036</v>
      </c>
      <c r="B18" s="3" t="s">
        <v>34</v>
      </c>
      <c r="D18" s="3" t="s">
        <v>22</v>
      </c>
      <c r="E18" s="5">
        <v>44256</v>
      </c>
      <c r="F18" s="3">
        <v>100915</v>
      </c>
      <c r="G18" s="3">
        <v>-129</v>
      </c>
      <c r="P18" s="10"/>
      <c r="Q18" s="4"/>
      <c r="R18" s="10"/>
      <c r="S18" s="4"/>
      <c r="W18" s="5"/>
      <c r="X18" s="8"/>
    </row>
    <row r="19" spans="1:26" ht="14.25" customHeight="1">
      <c r="A19" s="4">
        <v>44043</v>
      </c>
      <c r="B19" s="3" t="s">
        <v>35</v>
      </c>
      <c r="C19" s="3" t="s">
        <v>36</v>
      </c>
      <c r="D19" s="3" t="s">
        <v>22</v>
      </c>
      <c r="E19" s="5">
        <v>44256</v>
      </c>
      <c r="F19" s="3">
        <v>100914</v>
      </c>
      <c r="G19" s="3">
        <v>-42.8</v>
      </c>
      <c r="K19" s="81" t="s">
        <v>37</v>
      </c>
      <c r="L19" s="82"/>
      <c r="M19" s="81" t="s">
        <v>4</v>
      </c>
      <c r="N19" s="82"/>
      <c r="O19" s="82"/>
      <c r="P19" s="82"/>
      <c r="Q19" s="83"/>
      <c r="W19" s="5"/>
      <c r="X19" s="8"/>
    </row>
    <row r="20" spans="1:26" ht="14.25" customHeight="1">
      <c r="A20" s="4">
        <v>44075</v>
      </c>
      <c r="B20" s="3" t="s">
        <v>28</v>
      </c>
      <c r="D20" s="3" t="s">
        <v>17</v>
      </c>
      <c r="E20" s="5">
        <v>44256</v>
      </c>
      <c r="G20" s="3">
        <v>0.18</v>
      </c>
      <c r="K20" s="81" t="s">
        <v>3</v>
      </c>
      <c r="L20" s="81" t="s">
        <v>1</v>
      </c>
      <c r="M20" s="84">
        <v>44256</v>
      </c>
      <c r="N20" s="85">
        <v>44651</v>
      </c>
      <c r="O20" s="85">
        <v>45016</v>
      </c>
      <c r="P20" s="85">
        <v>45382</v>
      </c>
      <c r="Q20" s="86" t="s">
        <v>249</v>
      </c>
      <c r="W20" s="5"/>
      <c r="X20" s="8"/>
    </row>
    <row r="21" spans="1:26" ht="14.25" customHeight="1">
      <c r="A21" s="4">
        <v>44086</v>
      </c>
      <c r="B21" s="3" t="s">
        <v>21</v>
      </c>
      <c r="D21" s="3" t="s">
        <v>22</v>
      </c>
      <c r="E21" s="5">
        <v>44256</v>
      </c>
      <c r="F21" s="3">
        <v>100918</v>
      </c>
      <c r="G21" s="3">
        <v>-326.56</v>
      </c>
      <c r="K21" s="87" t="s">
        <v>9</v>
      </c>
      <c r="L21" s="87" t="s">
        <v>11</v>
      </c>
      <c r="M21" s="88">
        <v>15720.22</v>
      </c>
      <c r="N21" s="89">
        <v>16864.490000000002</v>
      </c>
      <c r="O21" s="89">
        <v>2952.5299999999988</v>
      </c>
      <c r="P21" s="89">
        <v>3871.77</v>
      </c>
      <c r="Q21" s="90"/>
      <c r="W21" s="5"/>
      <c r="X21" s="8"/>
      <c r="Z21" s="4"/>
    </row>
    <row r="22" spans="1:26" ht="14.25" customHeight="1">
      <c r="A22" s="4">
        <v>44092</v>
      </c>
      <c r="B22" s="3" t="s">
        <v>16</v>
      </c>
      <c r="D22" s="3" t="s">
        <v>17</v>
      </c>
      <c r="E22" s="5">
        <v>44256</v>
      </c>
      <c r="G22" s="3">
        <v>2772.5</v>
      </c>
      <c r="K22" s="91"/>
      <c r="L22" s="92" t="s">
        <v>7</v>
      </c>
      <c r="M22" s="93">
        <v>1333.64</v>
      </c>
      <c r="N22" s="69">
        <v>1334.24</v>
      </c>
      <c r="O22" s="69">
        <v>18334.36</v>
      </c>
      <c r="P22" s="69">
        <v>18363.919999999998</v>
      </c>
      <c r="Q22" s="94"/>
      <c r="W22" s="5"/>
      <c r="X22" s="8"/>
      <c r="Z22" s="9"/>
    </row>
    <row r="23" spans="1:26" ht="14.25" customHeight="1">
      <c r="A23" s="4">
        <v>44095</v>
      </c>
      <c r="B23" s="3" t="s">
        <v>38</v>
      </c>
      <c r="C23" s="3" t="s">
        <v>39</v>
      </c>
      <c r="D23" s="3" t="s">
        <v>22</v>
      </c>
      <c r="E23" s="5">
        <v>44256</v>
      </c>
      <c r="F23" s="3">
        <v>100919</v>
      </c>
      <c r="G23" s="3">
        <v>-200</v>
      </c>
      <c r="K23" s="87" t="s">
        <v>40</v>
      </c>
      <c r="L23" s="82"/>
      <c r="M23" s="88">
        <v>17053.86</v>
      </c>
      <c r="N23" s="89">
        <v>18198.730000000003</v>
      </c>
      <c r="O23" s="89">
        <v>21286.89</v>
      </c>
      <c r="P23" s="89">
        <v>22235.69</v>
      </c>
      <c r="Q23" s="90"/>
      <c r="W23" s="5"/>
      <c r="X23" s="8"/>
      <c r="Z23" s="9"/>
    </row>
    <row r="24" spans="1:26" ht="14.25" customHeight="1">
      <c r="A24" s="4">
        <v>44139</v>
      </c>
      <c r="B24" s="3" t="s">
        <v>38</v>
      </c>
      <c r="D24" s="3" t="s">
        <v>22</v>
      </c>
      <c r="E24" s="5">
        <v>44256</v>
      </c>
      <c r="F24" s="3">
        <v>100921</v>
      </c>
      <c r="G24" s="3">
        <v>-250</v>
      </c>
      <c r="K24" s="87" t="s">
        <v>17</v>
      </c>
      <c r="L24" s="87" t="s">
        <v>256</v>
      </c>
      <c r="M24" s="88"/>
      <c r="N24" s="89"/>
      <c r="O24" s="89"/>
      <c r="P24" s="89">
        <v>17.39</v>
      </c>
      <c r="Q24" s="90"/>
      <c r="W24" s="5"/>
      <c r="X24" s="8"/>
      <c r="Z24" s="9"/>
    </row>
    <row r="25" spans="1:26" ht="14.25" customHeight="1">
      <c r="A25" s="4">
        <v>44144</v>
      </c>
      <c r="B25" s="3" t="s">
        <v>29</v>
      </c>
      <c r="D25" s="3" t="s">
        <v>22</v>
      </c>
      <c r="E25" s="5">
        <v>44256</v>
      </c>
      <c r="F25" s="3">
        <v>100920</v>
      </c>
      <c r="G25" s="3">
        <v>-120.12</v>
      </c>
      <c r="K25" s="91"/>
      <c r="L25" s="92" t="s">
        <v>28</v>
      </c>
      <c r="M25" s="93">
        <v>0.60000000000000009</v>
      </c>
      <c r="N25" s="69">
        <v>0.12</v>
      </c>
      <c r="O25" s="69">
        <v>23.270000000000003</v>
      </c>
      <c r="P25" s="69"/>
      <c r="Q25" s="94"/>
      <c r="W25" s="5"/>
      <c r="X25" s="8"/>
      <c r="Z25" s="9"/>
    </row>
    <row r="26" spans="1:26" ht="14.25" customHeight="1">
      <c r="A26" s="4">
        <v>44153</v>
      </c>
      <c r="B26" s="3" t="s">
        <v>21</v>
      </c>
      <c r="D26" s="3" t="s">
        <v>22</v>
      </c>
      <c r="E26" s="5">
        <v>44256</v>
      </c>
      <c r="F26" s="3">
        <v>100922</v>
      </c>
      <c r="G26" s="3">
        <v>-326.56</v>
      </c>
      <c r="K26" s="91"/>
      <c r="L26" s="92" t="s">
        <v>41</v>
      </c>
      <c r="M26" s="93"/>
      <c r="N26" s="69"/>
      <c r="O26" s="69">
        <v>1500</v>
      </c>
      <c r="P26" s="69"/>
      <c r="Q26" s="94"/>
      <c r="W26" s="5"/>
      <c r="X26" s="8"/>
    </row>
    <row r="27" spans="1:26" ht="14.25" customHeight="1">
      <c r="A27" s="4">
        <v>44161</v>
      </c>
      <c r="B27" s="3" t="s">
        <v>34</v>
      </c>
      <c r="D27" s="3" t="s">
        <v>22</v>
      </c>
      <c r="E27" s="5">
        <v>44256</v>
      </c>
      <c r="F27" s="3">
        <v>100925</v>
      </c>
      <c r="G27" s="3">
        <v>-60</v>
      </c>
      <c r="K27" s="91"/>
      <c r="L27" s="92" t="s">
        <v>42</v>
      </c>
      <c r="M27" s="93">
        <v>500</v>
      </c>
      <c r="N27" s="69"/>
      <c r="O27" s="69">
        <v>500</v>
      </c>
      <c r="P27" s="69"/>
      <c r="Q27" s="94"/>
      <c r="W27" s="5"/>
    </row>
    <row r="28" spans="1:26" ht="14.25" customHeight="1">
      <c r="A28" s="4">
        <v>44166</v>
      </c>
      <c r="B28" s="3" t="s">
        <v>28</v>
      </c>
      <c r="D28" s="3" t="s">
        <v>17</v>
      </c>
      <c r="E28" s="5">
        <v>44256</v>
      </c>
      <c r="G28" s="3">
        <v>0.03</v>
      </c>
      <c r="K28" s="91"/>
      <c r="L28" s="92" t="s">
        <v>16</v>
      </c>
      <c r="M28" s="93">
        <v>5723.52</v>
      </c>
      <c r="N28" s="69">
        <v>5545</v>
      </c>
      <c r="O28" s="69">
        <v>5983</v>
      </c>
      <c r="P28" s="69">
        <v>6663</v>
      </c>
      <c r="Q28" s="94"/>
      <c r="W28" s="5"/>
    </row>
    <row r="29" spans="1:26" ht="14.25" customHeight="1">
      <c r="A29" s="4">
        <v>44228</v>
      </c>
      <c r="B29" s="3" t="s">
        <v>28</v>
      </c>
      <c r="D29" s="3" t="s">
        <v>17</v>
      </c>
      <c r="E29" s="5">
        <v>44256</v>
      </c>
      <c r="G29" s="3">
        <v>0.03</v>
      </c>
      <c r="K29" s="91"/>
      <c r="L29" s="92" t="s">
        <v>7</v>
      </c>
      <c r="M29" s="93"/>
      <c r="N29" s="69"/>
      <c r="O29" s="69">
        <v>6.29</v>
      </c>
      <c r="P29" s="69"/>
      <c r="Q29" s="94"/>
      <c r="W29" s="5"/>
    </row>
    <row r="30" spans="1:26" ht="14.25" customHeight="1">
      <c r="A30" s="4">
        <v>44246</v>
      </c>
      <c r="B30" s="3" t="s">
        <v>21</v>
      </c>
      <c r="D30" s="3" t="s">
        <v>22</v>
      </c>
      <c r="E30" s="5">
        <v>44256</v>
      </c>
      <c r="F30" s="3">
        <v>100926</v>
      </c>
      <c r="G30" s="3">
        <v>-326.56</v>
      </c>
      <c r="K30" s="91"/>
      <c r="L30" s="92" t="s">
        <v>44</v>
      </c>
      <c r="M30" s="93"/>
      <c r="N30" s="69"/>
      <c r="O30" s="69">
        <v>75</v>
      </c>
      <c r="P30" s="69"/>
      <c r="Q30" s="94"/>
      <c r="W30" s="5"/>
    </row>
    <row r="31" spans="1:26" ht="14.25" customHeight="1">
      <c r="A31" s="4">
        <v>44256</v>
      </c>
      <c r="B31" s="3" t="s">
        <v>42</v>
      </c>
      <c r="C31" s="3" t="s">
        <v>43</v>
      </c>
      <c r="D31" s="3" t="s">
        <v>17</v>
      </c>
      <c r="E31" s="5">
        <v>44256</v>
      </c>
      <c r="G31" s="3">
        <v>500</v>
      </c>
      <c r="K31" s="91"/>
      <c r="L31" s="92" t="s">
        <v>249</v>
      </c>
      <c r="M31" s="93">
        <v>215.21</v>
      </c>
      <c r="N31" s="69"/>
      <c r="O31" s="69"/>
      <c r="P31" s="69"/>
      <c r="Q31" s="94"/>
      <c r="W31" s="5"/>
    </row>
    <row r="32" spans="1:26" ht="14.25" customHeight="1">
      <c r="A32" s="4">
        <v>44266</v>
      </c>
      <c r="B32" s="3" t="s">
        <v>21</v>
      </c>
      <c r="D32" s="3" t="s">
        <v>22</v>
      </c>
      <c r="E32" s="5">
        <v>44256</v>
      </c>
      <c r="F32" s="3">
        <v>100928</v>
      </c>
      <c r="G32" s="3">
        <v>-326.56</v>
      </c>
      <c r="K32" s="87" t="s">
        <v>45</v>
      </c>
      <c r="L32" s="82"/>
      <c r="M32" s="88">
        <v>6439.3300000000008</v>
      </c>
      <c r="N32" s="89">
        <v>5545.12</v>
      </c>
      <c r="O32" s="89">
        <v>8087.56</v>
      </c>
      <c r="P32" s="89">
        <v>6680.39</v>
      </c>
      <c r="Q32" s="90"/>
      <c r="W32" s="5"/>
    </row>
    <row r="33" spans="1:23" ht="14.25" customHeight="1">
      <c r="A33" s="4">
        <v>44266</v>
      </c>
      <c r="B33" s="3" t="s">
        <v>31</v>
      </c>
      <c r="D33" s="3" t="s">
        <v>22</v>
      </c>
      <c r="E33" s="5">
        <v>44256</v>
      </c>
      <c r="F33" s="3">
        <v>100930</v>
      </c>
      <c r="G33" s="3">
        <v>-71.86</v>
      </c>
      <c r="K33" s="87" t="s">
        <v>22</v>
      </c>
      <c r="L33" s="87" t="s">
        <v>256</v>
      </c>
      <c r="M33" s="88"/>
      <c r="N33" s="89"/>
      <c r="O33" s="89"/>
      <c r="P33" s="89">
        <v>-44.6</v>
      </c>
      <c r="Q33" s="90"/>
      <c r="W33" s="5"/>
    </row>
    <row r="34" spans="1:23" ht="14.25" customHeight="1">
      <c r="A34" s="4">
        <v>44270</v>
      </c>
      <c r="B34" s="3" t="s">
        <v>35</v>
      </c>
      <c r="C34" s="3" t="s">
        <v>36</v>
      </c>
      <c r="D34" s="3" t="s">
        <v>22</v>
      </c>
      <c r="E34" s="5">
        <v>44256</v>
      </c>
      <c r="F34" s="3">
        <v>100931</v>
      </c>
      <c r="G34" s="3">
        <v>-71.97</v>
      </c>
      <c r="K34" s="91"/>
      <c r="L34" s="92" t="s">
        <v>35</v>
      </c>
      <c r="M34" s="93">
        <v>-114.77</v>
      </c>
      <c r="N34" s="69">
        <v>-72.180000000000007</v>
      </c>
      <c r="O34" s="69">
        <v>-229.35999999999999</v>
      </c>
      <c r="P34" s="69">
        <v>-197.11</v>
      </c>
      <c r="Q34" s="94"/>
      <c r="W34" s="5"/>
    </row>
    <row r="35" spans="1:23" ht="14.25" customHeight="1">
      <c r="A35" s="4">
        <v>44271</v>
      </c>
      <c r="B35" s="3" t="s">
        <v>26</v>
      </c>
      <c r="C35" s="3" t="s">
        <v>46</v>
      </c>
      <c r="D35" s="3" t="s">
        <v>22</v>
      </c>
      <c r="E35" s="5">
        <v>44256</v>
      </c>
      <c r="F35" s="3">
        <v>100927</v>
      </c>
      <c r="G35" s="3">
        <v>-500</v>
      </c>
      <c r="K35" s="91"/>
      <c r="L35" s="92" t="s">
        <v>38</v>
      </c>
      <c r="M35" s="93">
        <v>-450</v>
      </c>
      <c r="N35" s="69">
        <v>-250</v>
      </c>
      <c r="O35" s="69"/>
      <c r="P35" s="69"/>
      <c r="Q35" s="94"/>
      <c r="W35" s="5"/>
    </row>
    <row r="36" spans="1:23" ht="14.25" customHeight="1">
      <c r="A36" s="4">
        <v>44278</v>
      </c>
      <c r="B36" s="3" t="s">
        <v>47</v>
      </c>
      <c r="D36" s="3" t="s">
        <v>22</v>
      </c>
      <c r="E36" s="5">
        <v>44256</v>
      </c>
      <c r="F36" s="3">
        <v>100929</v>
      </c>
      <c r="G36" s="3">
        <v>-146.16</v>
      </c>
      <c r="K36" s="91"/>
      <c r="L36" s="92" t="s">
        <v>21</v>
      </c>
      <c r="M36" s="93">
        <v>-1959.36</v>
      </c>
      <c r="N36" s="69">
        <v>-511.56</v>
      </c>
      <c r="O36" s="69">
        <v>-1602.12</v>
      </c>
      <c r="P36" s="69">
        <v>-3165.1800000000007</v>
      </c>
      <c r="Q36" s="94"/>
      <c r="W36" s="5"/>
    </row>
    <row r="37" spans="1:23" ht="14.25" customHeight="1">
      <c r="A37" s="4">
        <v>44287</v>
      </c>
      <c r="B37" s="3" t="s">
        <v>7</v>
      </c>
      <c r="D37" s="3" t="s">
        <v>9</v>
      </c>
      <c r="E37" s="5">
        <v>44651</v>
      </c>
      <c r="G37" s="3">
        <v>1334.24</v>
      </c>
      <c r="K37" s="91"/>
      <c r="L37" s="92" t="s">
        <v>32</v>
      </c>
      <c r="M37" s="93">
        <v>-153.9</v>
      </c>
      <c r="N37" s="69"/>
      <c r="O37" s="69"/>
      <c r="P37" s="69"/>
      <c r="Q37" s="94"/>
      <c r="W37" s="5"/>
    </row>
    <row r="38" spans="1:23" ht="14.25" customHeight="1">
      <c r="A38" s="4">
        <v>44287</v>
      </c>
      <c r="B38" s="3" t="s">
        <v>11</v>
      </c>
      <c r="D38" s="3" t="s">
        <v>9</v>
      </c>
      <c r="E38" s="5">
        <v>44651</v>
      </c>
      <c r="G38" s="3">
        <v>16864.490000000002</v>
      </c>
      <c r="K38" s="91"/>
      <c r="L38" s="92" t="s">
        <v>48</v>
      </c>
      <c r="M38" s="93"/>
      <c r="N38" s="69"/>
      <c r="O38" s="69">
        <v>-126</v>
      </c>
      <c r="P38" s="69"/>
      <c r="Q38" s="94"/>
      <c r="W38" s="5"/>
    </row>
    <row r="39" spans="1:23" ht="14.25" customHeight="1">
      <c r="A39" s="4">
        <v>44305</v>
      </c>
      <c r="B39" s="3" t="s">
        <v>16</v>
      </c>
      <c r="D39" s="3" t="s">
        <v>17</v>
      </c>
      <c r="E39" s="5">
        <v>44651</v>
      </c>
      <c r="G39" s="3">
        <v>2772.5</v>
      </c>
      <c r="K39" s="91"/>
      <c r="L39" s="92" t="s">
        <v>29</v>
      </c>
      <c r="M39" s="93">
        <v>-180.18</v>
      </c>
      <c r="N39" s="69">
        <v>-60.14</v>
      </c>
      <c r="O39" s="69">
        <v>-307.33000000000004</v>
      </c>
      <c r="P39" s="69">
        <v>-197.34</v>
      </c>
      <c r="Q39" s="94"/>
      <c r="W39" s="5"/>
    </row>
    <row r="40" spans="1:23" ht="14.25" customHeight="1">
      <c r="A40" s="4">
        <v>44327</v>
      </c>
      <c r="B40" s="3" t="s">
        <v>21</v>
      </c>
      <c r="D40" s="3" t="s">
        <v>22</v>
      </c>
      <c r="E40" s="5">
        <v>44651</v>
      </c>
      <c r="F40" s="3">
        <v>100933</v>
      </c>
      <c r="G40" s="3">
        <v>-326.56</v>
      </c>
      <c r="K40" s="91"/>
      <c r="L40" s="92" t="s">
        <v>49</v>
      </c>
      <c r="M40" s="93"/>
      <c r="N40" s="69"/>
      <c r="O40" s="69"/>
      <c r="P40" s="69">
        <v>-100</v>
      </c>
      <c r="Q40" s="94"/>
      <c r="W40" s="5"/>
    </row>
    <row r="41" spans="1:23" ht="14.25" customHeight="1">
      <c r="A41" s="4">
        <v>44327</v>
      </c>
      <c r="B41" s="3" t="s">
        <v>26</v>
      </c>
      <c r="C41" s="3" t="s">
        <v>30</v>
      </c>
      <c r="D41" s="3" t="s">
        <v>22</v>
      </c>
      <c r="E41" s="5">
        <v>44651</v>
      </c>
      <c r="F41" s="3">
        <v>100934</v>
      </c>
      <c r="G41" s="3">
        <v>-500</v>
      </c>
      <c r="K41" s="91"/>
      <c r="L41" s="92" t="s">
        <v>26</v>
      </c>
      <c r="M41" s="93">
        <v>-1500</v>
      </c>
      <c r="N41" s="69">
        <v>-1000</v>
      </c>
      <c r="O41" s="69">
        <v>-1200</v>
      </c>
      <c r="P41" s="69">
        <v>-1300</v>
      </c>
      <c r="Q41" s="94"/>
      <c r="W41" s="5"/>
    </row>
    <row r="42" spans="1:23" ht="14.25" customHeight="1">
      <c r="A42" s="4">
        <v>44327</v>
      </c>
      <c r="B42" s="3" t="s">
        <v>26</v>
      </c>
      <c r="C42" s="3" t="s">
        <v>27</v>
      </c>
      <c r="D42" s="3" t="s">
        <v>22</v>
      </c>
      <c r="E42" s="5">
        <v>44651</v>
      </c>
      <c r="F42" s="3">
        <v>100935</v>
      </c>
      <c r="G42" s="3">
        <v>-500</v>
      </c>
      <c r="K42" s="91"/>
      <c r="L42" s="92" t="s">
        <v>50</v>
      </c>
      <c r="M42" s="93"/>
      <c r="N42" s="69"/>
      <c r="O42" s="69">
        <v>-762.52</v>
      </c>
      <c r="P42" s="69">
        <v>-1384.6399999999999</v>
      </c>
      <c r="Q42" s="94"/>
      <c r="W42" s="5"/>
    </row>
    <row r="43" spans="1:23" ht="14.25" customHeight="1">
      <c r="A43" s="4">
        <v>44327</v>
      </c>
      <c r="B43" s="3" t="s">
        <v>25</v>
      </c>
      <c r="D43" s="3" t="s">
        <v>22</v>
      </c>
      <c r="E43" s="5">
        <v>44651</v>
      </c>
      <c r="F43" s="3">
        <v>100936</v>
      </c>
      <c r="G43" s="3">
        <v>-383.08</v>
      </c>
      <c r="K43" s="91"/>
      <c r="L43" s="92" t="s">
        <v>51</v>
      </c>
      <c r="M43" s="93"/>
      <c r="N43" s="69"/>
      <c r="O43" s="69">
        <v>-40</v>
      </c>
      <c r="P43" s="69"/>
      <c r="Q43" s="94"/>
      <c r="W43" s="5"/>
    </row>
    <row r="44" spans="1:23" ht="14.25" customHeight="1">
      <c r="A44" s="4">
        <v>44327</v>
      </c>
      <c r="B44" s="3" t="s">
        <v>29</v>
      </c>
      <c r="D44" s="3" t="s">
        <v>22</v>
      </c>
      <c r="E44" s="5">
        <v>44651</v>
      </c>
      <c r="F44" s="3">
        <v>100932</v>
      </c>
      <c r="G44" s="3">
        <v>-60.14</v>
      </c>
      <c r="K44" s="91"/>
      <c r="L44" s="92" t="s">
        <v>25</v>
      </c>
      <c r="M44" s="93">
        <v>-373.38</v>
      </c>
      <c r="N44" s="69">
        <v>-383.08</v>
      </c>
      <c r="O44" s="69">
        <v>-452.21</v>
      </c>
      <c r="P44" s="69">
        <v>-241</v>
      </c>
      <c r="Q44" s="94"/>
      <c r="W44" s="5"/>
    </row>
    <row r="45" spans="1:23" ht="14.25" customHeight="1">
      <c r="A45" s="4">
        <v>44391</v>
      </c>
      <c r="B45" s="3" t="s">
        <v>21</v>
      </c>
      <c r="D45" s="3" t="s">
        <v>22</v>
      </c>
      <c r="E45" s="5">
        <v>44651</v>
      </c>
      <c r="F45" s="3">
        <v>100938</v>
      </c>
      <c r="G45" s="3">
        <v>-185</v>
      </c>
      <c r="K45" s="91"/>
      <c r="L45" s="92" t="s">
        <v>33</v>
      </c>
      <c r="M45" s="93">
        <v>-60</v>
      </c>
      <c r="N45" s="69">
        <v>-60</v>
      </c>
      <c r="O45" s="69">
        <v>-190</v>
      </c>
      <c r="P45" s="69">
        <v>-100</v>
      </c>
      <c r="Q45" s="94"/>
      <c r="W45" s="5"/>
    </row>
    <row r="46" spans="1:23" ht="14.25" customHeight="1">
      <c r="A46" s="4">
        <v>44395</v>
      </c>
      <c r="B46" s="3" t="s">
        <v>33</v>
      </c>
      <c r="D46" s="3" t="s">
        <v>22</v>
      </c>
      <c r="E46" s="5">
        <v>44651</v>
      </c>
      <c r="F46" s="3">
        <v>100937</v>
      </c>
      <c r="G46" s="3">
        <v>-60</v>
      </c>
      <c r="K46" s="91"/>
      <c r="L46" s="92" t="s">
        <v>41</v>
      </c>
      <c r="M46" s="93"/>
      <c r="N46" s="69"/>
      <c r="O46" s="69">
        <v>-1067.3499999999999</v>
      </c>
      <c r="P46" s="69"/>
      <c r="Q46" s="94"/>
      <c r="W46" s="5"/>
    </row>
    <row r="47" spans="1:23" ht="14.25" customHeight="1">
      <c r="A47" s="4">
        <v>44405</v>
      </c>
      <c r="B47" s="3" t="s">
        <v>34</v>
      </c>
      <c r="D47" s="3" t="s">
        <v>22</v>
      </c>
      <c r="E47" s="5">
        <v>44651</v>
      </c>
      <c r="F47" s="3">
        <v>100939</v>
      </c>
      <c r="G47" s="3">
        <v>-120</v>
      </c>
      <c r="K47" s="91"/>
      <c r="L47" s="92" t="s">
        <v>34</v>
      </c>
      <c r="M47" s="93">
        <v>-189</v>
      </c>
      <c r="N47" s="69">
        <v>-120</v>
      </c>
      <c r="O47" s="69">
        <v>-210</v>
      </c>
      <c r="P47" s="69"/>
      <c r="Q47" s="94"/>
      <c r="W47" s="5"/>
    </row>
    <row r="48" spans="1:23" ht="14.25" customHeight="1">
      <c r="A48" s="4">
        <v>44406</v>
      </c>
      <c r="B48" s="3" t="s">
        <v>38</v>
      </c>
      <c r="D48" s="3" t="s">
        <v>22</v>
      </c>
      <c r="E48" s="5">
        <v>44651</v>
      </c>
      <c r="F48" s="3">
        <v>100940</v>
      </c>
      <c r="G48" s="3">
        <v>-250</v>
      </c>
      <c r="K48" s="91"/>
      <c r="L48" s="92" t="s">
        <v>47</v>
      </c>
      <c r="M48" s="93">
        <v>-146.16</v>
      </c>
      <c r="N48" s="69"/>
      <c r="O48" s="69">
        <v>-306</v>
      </c>
      <c r="P48" s="69">
        <v>-168</v>
      </c>
      <c r="Q48" s="94"/>
      <c r="W48" s="5"/>
    </row>
    <row r="49" spans="1:23" ht="14.25" customHeight="1">
      <c r="A49" s="4">
        <v>44406</v>
      </c>
      <c r="B49" s="3" t="s">
        <v>35</v>
      </c>
      <c r="C49" s="3" t="s">
        <v>36</v>
      </c>
      <c r="D49" s="3" t="s">
        <v>22</v>
      </c>
      <c r="E49" s="5">
        <v>44651</v>
      </c>
      <c r="F49" s="3">
        <v>100942</v>
      </c>
      <c r="G49" s="3">
        <v>-72.180000000000007</v>
      </c>
      <c r="K49" s="91"/>
      <c r="L49" s="92" t="s">
        <v>52</v>
      </c>
      <c r="M49" s="93"/>
      <c r="N49" s="69"/>
      <c r="O49" s="69">
        <v>-81</v>
      </c>
      <c r="P49" s="69">
        <v>-45</v>
      </c>
      <c r="Q49" s="94"/>
      <c r="W49" s="5"/>
    </row>
    <row r="50" spans="1:23" ht="14.25" customHeight="1">
      <c r="A50" s="4">
        <v>44456</v>
      </c>
      <c r="B50" s="3" t="s">
        <v>16</v>
      </c>
      <c r="D50" s="3" t="s">
        <v>17</v>
      </c>
      <c r="E50" s="5">
        <v>44651</v>
      </c>
      <c r="G50" s="3">
        <v>2772.5</v>
      </c>
      <c r="K50" s="91"/>
      <c r="L50" s="92" t="s">
        <v>54</v>
      </c>
      <c r="M50" s="93"/>
      <c r="N50" s="69"/>
      <c r="O50" s="69">
        <v>-17.559999999999999</v>
      </c>
      <c r="P50" s="69"/>
      <c r="Q50" s="94"/>
      <c r="W50" s="5"/>
    </row>
    <row r="51" spans="1:23" ht="14.25" customHeight="1">
      <c r="A51" s="4">
        <v>44618</v>
      </c>
      <c r="B51" s="3" t="s">
        <v>50</v>
      </c>
      <c r="C51" s="3" t="s">
        <v>53</v>
      </c>
      <c r="D51" s="3" t="s">
        <v>22</v>
      </c>
      <c r="E51" s="5">
        <v>45016</v>
      </c>
      <c r="F51" s="8" t="s">
        <v>10</v>
      </c>
      <c r="G51" s="3">
        <v>-12.21</v>
      </c>
      <c r="K51" s="91"/>
      <c r="L51" s="92" t="s">
        <v>56</v>
      </c>
      <c r="M51" s="93"/>
      <c r="N51" s="69"/>
      <c r="O51" s="69">
        <v>-14.01</v>
      </c>
      <c r="P51" s="69"/>
      <c r="Q51" s="94"/>
      <c r="W51" s="5"/>
    </row>
    <row r="52" spans="1:23" ht="14.25" customHeight="1">
      <c r="A52" s="4">
        <v>44618</v>
      </c>
      <c r="B52" s="3" t="s">
        <v>50</v>
      </c>
      <c r="C52" s="3" t="s">
        <v>55</v>
      </c>
      <c r="D52" s="3" t="s">
        <v>22</v>
      </c>
      <c r="E52" s="5">
        <v>45016</v>
      </c>
      <c r="F52" s="8" t="s">
        <v>10</v>
      </c>
      <c r="G52" s="3">
        <v>-9.0500000000000007</v>
      </c>
      <c r="K52" s="91"/>
      <c r="L52" s="92" t="s">
        <v>57</v>
      </c>
      <c r="M52" s="93"/>
      <c r="N52" s="69"/>
      <c r="O52" s="69">
        <v>-132</v>
      </c>
      <c r="P52" s="69"/>
      <c r="Q52" s="94"/>
      <c r="W52" s="5"/>
    </row>
    <row r="53" spans="1:23" ht="14.25" customHeight="1">
      <c r="A53" s="4">
        <v>44651</v>
      </c>
      <c r="B53" s="3" t="s">
        <v>28</v>
      </c>
      <c r="D53" s="3" t="s">
        <v>17</v>
      </c>
      <c r="E53" s="5">
        <v>44651</v>
      </c>
      <c r="G53" s="3">
        <v>0.12</v>
      </c>
      <c r="K53" s="91"/>
      <c r="L53" s="92" t="s">
        <v>58</v>
      </c>
      <c r="M53" s="93"/>
      <c r="N53" s="69"/>
      <c r="O53" s="69">
        <v>-200</v>
      </c>
      <c r="P53" s="69">
        <v>-864</v>
      </c>
      <c r="Q53" s="94"/>
      <c r="W53" s="5"/>
    </row>
    <row r="54" spans="1:23" ht="14.25" customHeight="1">
      <c r="A54" s="4">
        <v>44652</v>
      </c>
      <c r="B54" s="3" t="s">
        <v>11</v>
      </c>
      <c r="D54" s="3" t="s">
        <v>9</v>
      </c>
      <c r="E54" s="5">
        <v>45016</v>
      </c>
      <c r="G54" s="3">
        <v>19952.53</v>
      </c>
      <c r="K54" s="91"/>
      <c r="L54" s="92" t="s">
        <v>31</v>
      </c>
      <c r="M54" s="93">
        <v>-167.7</v>
      </c>
      <c r="N54" s="69"/>
      <c r="O54" s="69">
        <v>-201.3</v>
      </c>
      <c r="P54" s="69">
        <v>-216</v>
      </c>
      <c r="Q54" s="94"/>
      <c r="W54" s="5"/>
    </row>
    <row r="55" spans="1:23" ht="14.25" customHeight="1">
      <c r="A55" s="4">
        <v>44652</v>
      </c>
      <c r="B55" s="3" t="s">
        <v>7</v>
      </c>
      <c r="D55" s="3" t="s">
        <v>9</v>
      </c>
      <c r="E55" s="5">
        <v>45016</v>
      </c>
      <c r="G55" s="3">
        <v>1334.36</v>
      </c>
      <c r="K55" s="87" t="s">
        <v>60</v>
      </c>
      <c r="L55" s="82"/>
      <c r="M55" s="88">
        <v>-5294.45</v>
      </c>
      <c r="N55" s="89">
        <v>-2456.96</v>
      </c>
      <c r="O55" s="89">
        <v>-7138.76</v>
      </c>
      <c r="P55" s="89">
        <v>-8022.8700000000008</v>
      </c>
      <c r="Q55" s="90"/>
      <c r="W55" s="5"/>
    </row>
    <row r="56" spans="1:23" ht="14.25" customHeight="1">
      <c r="A56" s="4">
        <v>44655</v>
      </c>
      <c r="B56" s="3" t="s">
        <v>29</v>
      </c>
      <c r="C56" s="3" t="s">
        <v>59</v>
      </c>
      <c r="D56" s="3" t="s">
        <v>22</v>
      </c>
      <c r="E56" s="5">
        <v>45016</v>
      </c>
      <c r="F56" s="8" t="s">
        <v>10</v>
      </c>
      <c r="G56" s="3">
        <v>-60.06</v>
      </c>
      <c r="K56" s="87" t="s">
        <v>249</v>
      </c>
      <c r="L56" s="87" t="s">
        <v>249</v>
      </c>
      <c r="M56" s="88"/>
      <c r="N56" s="89"/>
      <c r="O56" s="89"/>
      <c r="P56" s="89"/>
      <c r="Q56" s="90"/>
      <c r="W56" s="5"/>
    </row>
    <row r="57" spans="1:23" ht="14.25" customHeight="1">
      <c r="A57" s="4">
        <v>44664</v>
      </c>
      <c r="B57" s="3" t="s">
        <v>16</v>
      </c>
      <c r="D57" s="3" t="s">
        <v>17</v>
      </c>
      <c r="E57" s="5">
        <v>45016</v>
      </c>
      <c r="G57" s="3">
        <v>2991.5</v>
      </c>
      <c r="H57" s="3">
        <v>1</v>
      </c>
      <c r="K57" s="87" t="s">
        <v>250</v>
      </c>
      <c r="L57" s="82"/>
      <c r="M57" s="88"/>
      <c r="N57" s="89"/>
      <c r="O57" s="89"/>
      <c r="P57" s="89"/>
      <c r="Q57" s="90"/>
      <c r="W57" s="5"/>
    </row>
    <row r="58" spans="1:23" ht="14.25" customHeight="1">
      <c r="A58" s="4">
        <v>44690</v>
      </c>
      <c r="B58" s="3" t="s">
        <v>50</v>
      </c>
      <c r="C58" s="3" t="s">
        <v>62</v>
      </c>
      <c r="D58" s="3" t="s">
        <v>22</v>
      </c>
      <c r="E58" s="5">
        <v>45016</v>
      </c>
      <c r="F58" s="3" t="s">
        <v>10</v>
      </c>
      <c r="G58" s="3">
        <v>-66.569999999999993</v>
      </c>
      <c r="K58" s="95" t="s">
        <v>61</v>
      </c>
      <c r="L58" s="96"/>
      <c r="M58" s="97">
        <v>18198.739999999994</v>
      </c>
      <c r="N58" s="98">
        <v>21286.89</v>
      </c>
      <c r="O58" s="98">
        <v>22235.690000000002</v>
      </c>
      <c r="P58" s="98">
        <v>20893.21</v>
      </c>
      <c r="Q58" s="99"/>
      <c r="W58" s="5"/>
    </row>
    <row r="59" spans="1:23" ht="14.25" customHeight="1">
      <c r="A59" s="4">
        <v>44690</v>
      </c>
      <c r="B59" s="3" t="s">
        <v>50</v>
      </c>
      <c r="C59" s="3" t="s">
        <v>52</v>
      </c>
      <c r="D59" s="3" t="s">
        <v>22</v>
      </c>
      <c r="E59" s="5">
        <v>45016</v>
      </c>
      <c r="F59" s="3" t="s">
        <v>10</v>
      </c>
      <c r="G59" s="3">
        <v>-106.9</v>
      </c>
      <c r="H59" s="3">
        <v>1</v>
      </c>
      <c r="W59" s="5"/>
    </row>
    <row r="60" spans="1:23" ht="14.25" customHeight="1">
      <c r="A60" s="4">
        <v>44690</v>
      </c>
      <c r="B60" s="3" t="s">
        <v>50</v>
      </c>
      <c r="C60" s="3" t="s">
        <v>63</v>
      </c>
      <c r="D60" s="3" t="s">
        <v>22</v>
      </c>
      <c r="E60" s="5">
        <v>45016</v>
      </c>
      <c r="F60" s="3" t="s">
        <v>10</v>
      </c>
      <c r="G60" s="3">
        <v>-47.59</v>
      </c>
      <c r="H60" s="3">
        <v>1</v>
      </c>
      <c r="W60" s="5"/>
    </row>
    <row r="61" spans="1:23" ht="14.25" customHeight="1">
      <c r="A61" s="4">
        <v>44690</v>
      </c>
      <c r="B61" s="3" t="s">
        <v>50</v>
      </c>
      <c r="C61" s="3" t="s">
        <v>64</v>
      </c>
      <c r="D61" s="3" t="s">
        <v>22</v>
      </c>
      <c r="E61" s="5">
        <v>45016</v>
      </c>
      <c r="F61" s="3" t="s">
        <v>10</v>
      </c>
      <c r="G61" s="3">
        <v>-204.4</v>
      </c>
      <c r="H61" s="3">
        <v>1</v>
      </c>
      <c r="W61" s="5"/>
    </row>
    <row r="62" spans="1:23" ht="14.25" customHeight="1">
      <c r="A62" s="4">
        <v>44690</v>
      </c>
      <c r="B62" s="3" t="s">
        <v>50</v>
      </c>
      <c r="C62" s="3" t="s">
        <v>62</v>
      </c>
      <c r="D62" s="3" t="s">
        <v>22</v>
      </c>
      <c r="E62" s="5">
        <v>45016</v>
      </c>
      <c r="F62" s="3" t="s">
        <v>10</v>
      </c>
      <c r="G62" s="3">
        <v>-264.12</v>
      </c>
      <c r="H62" s="3">
        <v>1</v>
      </c>
      <c r="W62" s="5"/>
    </row>
    <row r="63" spans="1:23" ht="14.25" customHeight="1">
      <c r="A63" s="4">
        <v>44690</v>
      </c>
      <c r="B63" s="3" t="s">
        <v>50</v>
      </c>
      <c r="C63" s="3" t="s">
        <v>62</v>
      </c>
      <c r="D63" s="3" t="s">
        <v>22</v>
      </c>
      <c r="E63" s="5">
        <v>45016</v>
      </c>
      <c r="F63" s="3" t="s">
        <v>10</v>
      </c>
      <c r="G63" s="3">
        <v>-37.119999999999997</v>
      </c>
      <c r="H63" s="3">
        <v>1</v>
      </c>
      <c r="W63" s="5"/>
    </row>
    <row r="64" spans="1:23" ht="14.25" customHeight="1">
      <c r="A64" s="4">
        <v>44690</v>
      </c>
      <c r="B64" s="3" t="s">
        <v>50</v>
      </c>
      <c r="C64" s="3" t="s">
        <v>65</v>
      </c>
      <c r="D64" s="3" t="s">
        <v>22</v>
      </c>
      <c r="E64" s="5">
        <v>45016</v>
      </c>
      <c r="F64" s="3" t="s">
        <v>10</v>
      </c>
      <c r="G64" s="3">
        <v>-14.56</v>
      </c>
      <c r="W64" s="5"/>
    </row>
    <row r="65" spans="1:8" ht="14.25" customHeight="1">
      <c r="A65" s="4">
        <v>44698</v>
      </c>
      <c r="B65" s="3" t="s">
        <v>48</v>
      </c>
      <c r="D65" s="3" t="s">
        <v>22</v>
      </c>
      <c r="E65" s="5">
        <v>45016</v>
      </c>
      <c r="F65" s="8" t="s">
        <v>10</v>
      </c>
      <c r="G65" s="3">
        <v>-126</v>
      </c>
    </row>
    <row r="66" spans="1:8" ht="14.25" customHeight="1">
      <c r="A66" s="4">
        <v>44706</v>
      </c>
      <c r="B66" s="3" t="s">
        <v>41</v>
      </c>
      <c r="C66" s="3" t="s">
        <v>66</v>
      </c>
      <c r="D66" s="3" t="s">
        <v>17</v>
      </c>
      <c r="E66" s="5">
        <v>45016</v>
      </c>
      <c r="G66" s="3">
        <v>1500</v>
      </c>
    </row>
    <row r="67" spans="1:8" ht="14.25" customHeight="1">
      <c r="A67" s="4">
        <v>44712</v>
      </c>
      <c r="B67" s="3" t="s">
        <v>29</v>
      </c>
      <c r="D67" s="3" t="s">
        <v>22</v>
      </c>
      <c r="E67" s="5">
        <v>45016</v>
      </c>
      <c r="F67" s="3">
        <v>100950</v>
      </c>
      <c r="G67" s="3">
        <v>-120.29</v>
      </c>
      <c r="H67" s="3">
        <v>1</v>
      </c>
    </row>
    <row r="68" spans="1:8" ht="14.25" customHeight="1">
      <c r="A68" s="4">
        <v>44718</v>
      </c>
      <c r="B68" s="3" t="s">
        <v>28</v>
      </c>
      <c r="D68" s="3" t="s">
        <v>17</v>
      </c>
      <c r="E68" s="5">
        <v>45016</v>
      </c>
      <c r="G68" s="3">
        <v>0.1</v>
      </c>
    </row>
    <row r="69" spans="1:8" ht="14.25" customHeight="1">
      <c r="A69" s="4">
        <v>44718</v>
      </c>
      <c r="B69" s="3" t="s">
        <v>41</v>
      </c>
      <c r="C69" s="3" t="s">
        <v>66</v>
      </c>
      <c r="D69" s="3" t="s">
        <v>22</v>
      </c>
      <c r="E69" s="5">
        <v>45016</v>
      </c>
      <c r="F69" s="8" t="s">
        <v>10</v>
      </c>
      <c r="G69" s="3">
        <v>-817.35</v>
      </c>
    </row>
    <row r="70" spans="1:8" ht="14.25" customHeight="1">
      <c r="A70" s="4">
        <v>44721</v>
      </c>
      <c r="B70" s="3" t="s">
        <v>52</v>
      </c>
      <c r="C70" s="3" t="s">
        <v>67</v>
      </c>
      <c r="D70" s="3" t="s">
        <v>22</v>
      </c>
      <c r="E70" s="5">
        <v>45016</v>
      </c>
      <c r="F70" s="3">
        <v>100945</v>
      </c>
      <c r="G70" s="3">
        <v>-81</v>
      </c>
      <c r="H70" s="3">
        <v>1</v>
      </c>
    </row>
    <row r="71" spans="1:8" ht="14.25" customHeight="1">
      <c r="A71" s="4">
        <v>44722</v>
      </c>
      <c r="B71" s="3" t="s">
        <v>57</v>
      </c>
      <c r="C71" s="3" t="s">
        <v>68</v>
      </c>
      <c r="D71" s="3" t="s">
        <v>22</v>
      </c>
      <c r="E71" s="5">
        <v>45016</v>
      </c>
      <c r="F71" s="3">
        <v>100946</v>
      </c>
      <c r="G71" s="3">
        <v>-132</v>
      </c>
      <c r="H71" s="3">
        <v>1</v>
      </c>
    </row>
    <row r="72" spans="1:8" ht="14.25" customHeight="1">
      <c r="A72" s="4">
        <v>44722</v>
      </c>
      <c r="B72" s="3" t="s">
        <v>47</v>
      </c>
      <c r="D72" s="3" t="s">
        <v>22</v>
      </c>
      <c r="E72" s="5">
        <v>45016</v>
      </c>
      <c r="F72" s="3">
        <v>100948</v>
      </c>
      <c r="G72" s="3">
        <v>-150</v>
      </c>
      <c r="H72" s="3">
        <v>1</v>
      </c>
    </row>
    <row r="73" spans="1:8" ht="14.25" customHeight="1">
      <c r="A73" s="4">
        <v>44731</v>
      </c>
      <c r="B73" s="3" t="s">
        <v>25</v>
      </c>
      <c r="D73" s="3" t="s">
        <v>22</v>
      </c>
      <c r="E73" s="5">
        <v>45016</v>
      </c>
      <c r="F73" s="8" t="s">
        <v>10</v>
      </c>
      <c r="G73" s="3">
        <v>-452.21</v>
      </c>
      <c r="H73" s="3">
        <v>1</v>
      </c>
    </row>
    <row r="74" spans="1:8" ht="14.25" customHeight="1">
      <c r="A74" s="4">
        <v>44731</v>
      </c>
      <c r="B74" s="3" t="s">
        <v>33</v>
      </c>
      <c r="D74" s="3" t="s">
        <v>22</v>
      </c>
      <c r="E74" s="5">
        <v>45016</v>
      </c>
      <c r="F74" s="8" t="s">
        <v>10</v>
      </c>
      <c r="G74" s="3">
        <v>-190</v>
      </c>
    </row>
    <row r="75" spans="1:8" ht="14.25" customHeight="1">
      <c r="A75" s="4">
        <v>44734</v>
      </c>
      <c r="B75" s="3" t="s">
        <v>35</v>
      </c>
      <c r="D75" s="3" t="s">
        <v>22</v>
      </c>
      <c r="E75" s="4">
        <v>45016</v>
      </c>
      <c r="F75" s="8" t="s">
        <v>10</v>
      </c>
      <c r="G75" s="3">
        <v>-72.39</v>
      </c>
    </row>
    <row r="76" spans="1:8" ht="14.25" customHeight="1">
      <c r="A76" s="4">
        <v>44739</v>
      </c>
      <c r="B76" s="3" t="s">
        <v>42</v>
      </c>
      <c r="C76" s="3" t="s">
        <v>43</v>
      </c>
      <c r="D76" s="3" t="s">
        <v>17</v>
      </c>
      <c r="E76" s="5">
        <v>45016</v>
      </c>
      <c r="G76" s="3">
        <v>500</v>
      </c>
      <c r="H76" s="3">
        <v>1</v>
      </c>
    </row>
    <row r="77" spans="1:8" ht="14.25" customHeight="1">
      <c r="A77" s="4">
        <v>44739</v>
      </c>
      <c r="B77" s="3" t="s">
        <v>51</v>
      </c>
      <c r="D77" s="3" t="s">
        <v>22</v>
      </c>
      <c r="E77" s="5">
        <v>45016</v>
      </c>
      <c r="F77" s="8" t="s">
        <v>10</v>
      </c>
      <c r="G77" s="3">
        <v>-40</v>
      </c>
    </row>
    <row r="78" spans="1:8" ht="14.25" customHeight="1">
      <c r="A78" s="4">
        <v>44743</v>
      </c>
      <c r="B78" s="3" t="s">
        <v>58</v>
      </c>
      <c r="D78" s="3" t="s">
        <v>22</v>
      </c>
      <c r="E78" s="5">
        <v>45016</v>
      </c>
      <c r="F78" s="8" t="s">
        <v>10</v>
      </c>
      <c r="G78" s="3">
        <v>-200</v>
      </c>
    </row>
    <row r="79" spans="1:8" ht="14.25" customHeight="1">
      <c r="A79" s="4">
        <v>44743</v>
      </c>
      <c r="B79" s="3" t="s">
        <v>31</v>
      </c>
      <c r="C79" s="3" t="s">
        <v>53</v>
      </c>
      <c r="D79" s="3" t="s">
        <v>22</v>
      </c>
      <c r="E79" s="5">
        <v>45016</v>
      </c>
      <c r="F79" s="8" t="s">
        <v>10</v>
      </c>
      <c r="G79" s="3">
        <v>-100.64</v>
      </c>
    </row>
    <row r="80" spans="1:8" ht="14.25" customHeight="1">
      <c r="A80" s="4">
        <v>44753</v>
      </c>
      <c r="B80" s="3" t="s">
        <v>21</v>
      </c>
      <c r="C80" s="3" t="s">
        <v>69</v>
      </c>
      <c r="D80" s="3" t="s">
        <v>22</v>
      </c>
      <c r="E80" s="5">
        <v>45016</v>
      </c>
      <c r="F80" s="8" t="s">
        <v>10</v>
      </c>
      <c r="G80" s="3">
        <v>-1602.12</v>
      </c>
    </row>
    <row r="81" spans="1:7" ht="14.25" customHeight="1">
      <c r="A81" s="4">
        <v>44753</v>
      </c>
      <c r="B81" s="3" t="s">
        <v>41</v>
      </c>
      <c r="C81" s="3" t="s">
        <v>70</v>
      </c>
      <c r="D81" s="3" t="s">
        <v>22</v>
      </c>
      <c r="E81" s="5">
        <v>45016</v>
      </c>
      <c r="F81" s="8" t="s">
        <v>10</v>
      </c>
      <c r="G81" s="3">
        <v>-250</v>
      </c>
    </row>
    <row r="82" spans="1:7" ht="14.25" customHeight="1">
      <c r="A82" s="4">
        <v>44767</v>
      </c>
      <c r="B82" s="3" t="s">
        <v>44</v>
      </c>
      <c r="D82" s="3" t="s">
        <v>17</v>
      </c>
      <c r="E82" s="5">
        <v>45016</v>
      </c>
      <c r="F82" s="8"/>
      <c r="G82" s="3">
        <v>75</v>
      </c>
    </row>
    <row r="83" spans="1:7" ht="14.25" customHeight="1">
      <c r="A83" s="4">
        <v>44818</v>
      </c>
      <c r="B83" s="3" t="s">
        <v>16</v>
      </c>
      <c r="D83" s="3" t="s">
        <v>17</v>
      </c>
      <c r="E83" s="5">
        <v>45016</v>
      </c>
      <c r="G83" s="3">
        <v>2991.5</v>
      </c>
    </row>
    <row r="84" spans="1:7" ht="14.25" customHeight="1">
      <c r="A84" s="4">
        <v>44837</v>
      </c>
      <c r="B84" s="3" t="s">
        <v>29</v>
      </c>
      <c r="C84" s="3" t="s">
        <v>71</v>
      </c>
      <c r="D84" s="3" t="s">
        <v>22</v>
      </c>
      <c r="E84" s="5">
        <v>45016</v>
      </c>
      <c r="F84" s="8" t="s">
        <v>10</v>
      </c>
      <c r="G84" s="3">
        <v>-126.98</v>
      </c>
    </row>
    <row r="85" spans="1:7" ht="14.25" customHeight="1">
      <c r="A85" s="4">
        <v>44851</v>
      </c>
      <c r="B85" s="3" t="s">
        <v>26</v>
      </c>
      <c r="C85" s="3" t="s">
        <v>72</v>
      </c>
      <c r="D85" s="3" t="s">
        <v>22</v>
      </c>
      <c r="E85" s="5">
        <v>45016</v>
      </c>
      <c r="F85" s="8" t="s">
        <v>10</v>
      </c>
      <c r="G85" s="3">
        <v>-600</v>
      </c>
    </row>
    <row r="86" spans="1:7" ht="14.25" customHeight="1">
      <c r="A86" s="4">
        <v>44851</v>
      </c>
      <c r="B86" s="3" t="s">
        <v>26</v>
      </c>
      <c r="C86" s="3" t="s">
        <v>27</v>
      </c>
      <c r="D86" s="3" t="s">
        <v>22</v>
      </c>
      <c r="E86" s="5">
        <v>45016</v>
      </c>
      <c r="F86" s="8" t="s">
        <v>10</v>
      </c>
      <c r="G86" s="3">
        <v>-600</v>
      </c>
    </row>
    <row r="87" spans="1:7" ht="14.25" customHeight="1">
      <c r="A87" s="4">
        <v>44852</v>
      </c>
      <c r="B87" s="3" t="s">
        <v>11</v>
      </c>
      <c r="C87" s="3" t="s">
        <v>12</v>
      </c>
      <c r="D87" s="3" t="s">
        <v>9</v>
      </c>
      <c r="E87" s="5">
        <v>45016</v>
      </c>
      <c r="F87" s="8" t="s">
        <v>10</v>
      </c>
      <c r="G87" s="3">
        <v>-17000</v>
      </c>
    </row>
    <row r="88" spans="1:7" ht="14.25" customHeight="1">
      <c r="A88" s="4">
        <v>44852</v>
      </c>
      <c r="B88" s="3" t="s">
        <v>7</v>
      </c>
      <c r="C88" s="3" t="s">
        <v>8</v>
      </c>
      <c r="D88" s="3" t="s">
        <v>9</v>
      </c>
      <c r="E88" s="5">
        <v>45016</v>
      </c>
      <c r="F88" s="8" t="s">
        <v>10</v>
      </c>
      <c r="G88" s="3">
        <v>17000</v>
      </c>
    </row>
    <row r="89" spans="1:7" ht="14.25" customHeight="1">
      <c r="A89" s="4">
        <v>44879</v>
      </c>
      <c r="B89" s="3" t="s">
        <v>35</v>
      </c>
      <c r="D89" s="3" t="s">
        <v>22</v>
      </c>
      <c r="E89" s="5">
        <v>45016</v>
      </c>
      <c r="F89" s="8" t="s">
        <v>10</v>
      </c>
      <c r="G89" s="3">
        <v>-82</v>
      </c>
    </row>
    <row r="90" spans="1:7" ht="14.25" customHeight="1">
      <c r="A90" s="4">
        <v>44935</v>
      </c>
      <c r="B90" s="3" t="s">
        <v>34</v>
      </c>
      <c r="D90" s="3" t="s">
        <v>22</v>
      </c>
      <c r="E90" s="5">
        <v>45016</v>
      </c>
      <c r="F90" s="3" t="s">
        <v>10</v>
      </c>
      <c r="G90" s="3">
        <v>-210</v>
      </c>
    </row>
    <row r="91" spans="1:7" ht="14.25" customHeight="1">
      <c r="A91" s="4">
        <v>44900</v>
      </c>
      <c r="B91" s="3" t="s">
        <v>7</v>
      </c>
      <c r="C91" s="3" t="s">
        <v>28</v>
      </c>
      <c r="D91" s="3" t="s">
        <v>17</v>
      </c>
      <c r="E91" s="5">
        <v>45016</v>
      </c>
      <c r="G91" s="3">
        <v>6.29</v>
      </c>
    </row>
    <row r="92" spans="1:7" ht="14.25" customHeight="1">
      <c r="A92" s="4">
        <v>44935</v>
      </c>
      <c r="B92" s="3" t="s">
        <v>54</v>
      </c>
      <c r="C92" s="3" t="s">
        <v>73</v>
      </c>
      <c r="D92" s="3" t="s">
        <v>22</v>
      </c>
      <c r="E92" s="5">
        <v>45016</v>
      </c>
      <c r="F92" s="3" t="s">
        <v>10</v>
      </c>
      <c r="G92" s="3">
        <v>-17.559999999999999</v>
      </c>
    </row>
    <row r="93" spans="1:7" ht="14.25" customHeight="1">
      <c r="A93" s="4">
        <v>44963</v>
      </c>
      <c r="B93" s="3" t="s">
        <v>31</v>
      </c>
      <c r="C93" s="3" t="s">
        <v>73</v>
      </c>
      <c r="D93" s="3" t="s">
        <v>22</v>
      </c>
      <c r="E93" s="5">
        <v>45016</v>
      </c>
      <c r="F93" s="3" t="s">
        <v>10</v>
      </c>
      <c r="G93" s="3">
        <v>-100.66</v>
      </c>
    </row>
    <row r="94" spans="1:7" ht="14.25" customHeight="1">
      <c r="A94" s="4">
        <v>44968</v>
      </c>
      <c r="B94" s="3" t="s">
        <v>56</v>
      </c>
      <c r="C94" s="3" t="s">
        <v>73</v>
      </c>
      <c r="D94" s="3" t="s">
        <v>22</v>
      </c>
      <c r="E94" s="5">
        <v>45016</v>
      </c>
      <c r="F94" s="3" t="s">
        <v>10</v>
      </c>
      <c r="G94" s="3">
        <v>-14.01</v>
      </c>
    </row>
    <row r="95" spans="1:7" ht="14.25" customHeight="1">
      <c r="A95" s="4">
        <v>44986</v>
      </c>
      <c r="B95" s="3" t="s">
        <v>47</v>
      </c>
      <c r="C95" s="3" t="s">
        <v>74</v>
      </c>
      <c r="D95" s="3" t="s">
        <v>22</v>
      </c>
      <c r="E95" s="5">
        <v>45016</v>
      </c>
      <c r="F95" s="3" t="s">
        <v>10</v>
      </c>
      <c r="G95" s="3">
        <v>-156</v>
      </c>
    </row>
    <row r="96" spans="1:7" ht="14.25" customHeight="1">
      <c r="A96" s="4">
        <v>44946</v>
      </c>
      <c r="B96" s="3" t="s">
        <v>35</v>
      </c>
      <c r="C96" s="3" t="s">
        <v>36</v>
      </c>
      <c r="D96" s="3" t="s">
        <v>22</v>
      </c>
      <c r="E96" s="5">
        <v>45016</v>
      </c>
      <c r="F96" s="3" t="s">
        <v>10</v>
      </c>
      <c r="G96" s="3">
        <v>-74.97</v>
      </c>
    </row>
    <row r="97" spans="1:9" ht="14.25" customHeight="1">
      <c r="A97" s="4">
        <v>44810</v>
      </c>
      <c r="B97" s="3" t="s">
        <v>28</v>
      </c>
      <c r="D97" s="3" t="s">
        <v>17</v>
      </c>
      <c r="E97" s="5">
        <v>45016</v>
      </c>
      <c r="G97" s="3">
        <v>0.41</v>
      </c>
    </row>
    <row r="98" spans="1:9" ht="14.25" customHeight="1">
      <c r="A98" s="4">
        <v>44991</v>
      </c>
      <c r="B98" s="3" t="s">
        <v>28</v>
      </c>
      <c r="D98" s="3" t="s">
        <v>17</v>
      </c>
      <c r="E98" s="5">
        <v>45016</v>
      </c>
      <c r="G98" s="3">
        <v>22.76</v>
      </c>
    </row>
    <row r="99" spans="1:9" ht="14.25" customHeight="1">
      <c r="A99" s="4">
        <v>45030</v>
      </c>
      <c r="B99" s="3" t="s">
        <v>16</v>
      </c>
      <c r="D99" s="3" t="s">
        <v>17</v>
      </c>
      <c r="E99" s="5">
        <v>45382</v>
      </c>
      <c r="G99" s="3">
        <v>3331.5</v>
      </c>
    </row>
    <row r="100" spans="1:9" ht="14.25" customHeight="1">
      <c r="A100" s="4">
        <v>45017</v>
      </c>
      <c r="B100" s="3" t="s">
        <v>11</v>
      </c>
      <c r="D100" s="3" t="s">
        <v>9</v>
      </c>
      <c r="E100" s="5">
        <v>45382</v>
      </c>
      <c r="G100" s="3">
        <v>3871.77</v>
      </c>
    </row>
    <row r="101" spans="1:9" ht="14.25" customHeight="1">
      <c r="A101" s="4">
        <v>45017</v>
      </c>
      <c r="B101" s="3" t="s">
        <v>7</v>
      </c>
      <c r="D101" s="3" t="s">
        <v>9</v>
      </c>
      <c r="E101" s="5">
        <v>45382</v>
      </c>
      <c r="G101" s="3">
        <v>18363.919999999998</v>
      </c>
    </row>
    <row r="102" spans="1:9" ht="14.25" customHeight="1">
      <c r="A102" s="4">
        <v>45061</v>
      </c>
      <c r="B102" s="3" t="s">
        <v>29</v>
      </c>
      <c r="C102" s="3" t="s">
        <v>75</v>
      </c>
      <c r="D102" s="3" t="s">
        <v>22</v>
      </c>
      <c r="E102" s="5">
        <v>45382</v>
      </c>
      <c r="F102" s="3" t="s">
        <v>10</v>
      </c>
      <c r="G102" s="3">
        <f t="shared" ref="G102:G121" si="0">I102*-1</f>
        <v>-63.49</v>
      </c>
      <c r="I102" s="3">
        <v>63.49</v>
      </c>
    </row>
    <row r="103" spans="1:9" ht="14.25" customHeight="1">
      <c r="A103" s="4">
        <v>45061</v>
      </c>
      <c r="B103" s="3" t="s">
        <v>25</v>
      </c>
      <c r="C103" s="3" t="s">
        <v>76</v>
      </c>
      <c r="D103" s="3" t="s">
        <v>22</v>
      </c>
      <c r="E103" s="5">
        <v>45382</v>
      </c>
      <c r="F103" s="3" t="s">
        <v>10</v>
      </c>
      <c r="G103" s="3">
        <f t="shared" si="0"/>
        <v>-241</v>
      </c>
      <c r="I103" s="3">
        <v>241</v>
      </c>
    </row>
    <row r="104" spans="1:9" ht="14.25" customHeight="1">
      <c r="A104" s="4">
        <v>45061</v>
      </c>
      <c r="B104" s="3" t="s">
        <v>33</v>
      </c>
      <c r="C104" s="3" t="s">
        <v>77</v>
      </c>
      <c r="D104" s="3" t="s">
        <v>22</v>
      </c>
      <c r="E104" s="5">
        <v>45382</v>
      </c>
      <c r="F104" s="3" t="s">
        <v>10</v>
      </c>
      <c r="G104" s="3">
        <f t="shared" si="0"/>
        <v>-100</v>
      </c>
      <c r="I104" s="3">
        <v>100</v>
      </c>
    </row>
    <row r="105" spans="1:9" ht="14.25" customHeight="1">
      <c r="A105" s="4">
        <v>45051</v>
      </c>
      <c r="B105" s="3" t="s">
        <v>21</v>
      </c>
      <c r="C105" s="3" t="s">
        <v>78</v>
      </c>
      <c r="D105" s="3" t="s">
        <v>22</v>
      </c>
      <c r="E105" s="5">
        <v>45382</v>
      </c>
      <c r="F105" s="3" t="s">
        <v>10</v>
      </c>
      <c r="G105" s="3">
        <f t="shared" si="0"/>
        <v>-471.09</v>
      </c>
      <c r="I105" s="3">
        <v>471.09</v>
      </c>
    </row>
    <row r="106" spans="1:9" ht="14.25" customHeight="1">
      <c r="A106" s="4">
        <v>45117</v>
      </c>
      <c r="B106" s="3" t="s">
        <v>49</v>
      </c>
      <c r="C106" s="3" t="s">
        <v>75</v>
      </c>
      <c r="D106" s="3" t="s">
        <v>79</v>
      </c>
      <c r="E106" s="5">
        <v>45382</v>
      </c>
      <c r="F106" s="3" t="s">
        <v>10</v>
      </c>
      <c r="G106" s="3">
        <f t="shared" si="0"/>
        <v>-100</v>
      </c>
      <c r="H106" s="3" t="s">
        <v>80</v>
      </c>
      <c r="I106" s="3">
        <v>100</v>
      </c>
    </row>
    <row r="107" spans="1:9" ht="14.25" customHeight="1">
      <c r="A107" s="4">
        <v>45117</v>
      </c>
      <c r="B107" s="3" t="s">
        <v>21</v>
      </c>
      <c r="C107" s="3" t="s">
        <v>81</v>
      </c>
      <c r="D107" s="3" t="s">
        <v>79</v>
      </c>
      <c r="E107" s="5">
        <v>45382</v>
      </c>
      <c r="F107" s="3" t="s">
        <v>10</v>
      </c>
      <c r="G107" s="3">
        <f t="shared" si="0"/>
        <v>-180.3</v>
      </c>
      <c r="I107" s="3">
        <v>180.3</v>
      </c>
    </row>
    <row r="108" spans="1:9" ht="14.25" customHeight="1">
      <c r="A108" s="4">
        <v>45117</v>
      </c>
      <c r="B108" s="3" t="s">
        <v>21</v>
      </c>
      <c r="C108" s="3" t="s">
        <v>82</v>
      </c>
      <c r="D108" s="3" t="s">
        <v>79</v>
      </c>
      <c r="E108" s="5">
        <v>45382</v>
      </c>
      <c r="F108" s="3" t="s">
        <v>10</v>
      </c>
      <c r="G108" s="3">
        <f t="shared" si="0"/>
        <v>-162.6</v>
      </c>
      <c r="I108" s="3">
        <v>162.6</v>
      </c>
    </row>
    <row r="109" spans="1:9" ht="14.25" customHeight="1">
      <c r="A109" s="4">
        <v>45117</v>
      </c>
      <c r="B109" s="3" t="s">
        <v>21</v>
      </c>
      <c r="C109" s="3" t="s">
        <v>83</v>
      </c>
      <c r="D109" s="3" t="s">
        <v>79</v>
      </c>
      <c r="E109" s="5">
        <v>45382</v>
      </c>
      <c r="F109" s="3" t="s">
        <v>10</v>
      </c>
      <c r="G109" s="3">
        <f t="shared" si="0"/>
        <v>-180.3</v>
      </c>
      <c r="I109" s="3">
        <v>180.3</v>
      </c>
    </row>
    <row r="110" spans="1:9" ht="14.25" customHeight="1">
      <c r="A110" s="4">
        <v>45131</v>
      </c>
      <c r="B110" s="3" t="s">
        <v>21</v>
      </c>
      <c r="C110" s="3" t="s">
        <v>84</v>
      </c>
      <c r="D110" s="3" t="s">
        <v>79</v>
      </c>
      <c r="E110" s="5">
        <v>45382</v>
      </c>
      <c r="F110" s="3" t="s">
        <v>10</v>
      </c>
      <c r="G110" s="3">
        <f t="shared" si="0"/>
        <v>-62.38</v>
      </c>
      <c r="I110" s="3">
        <v>62.38</v>
      </c>
    </row>
    <row r="111" spans="1:9" ht="14.25" customHeight="1">
      <c r="A111" s="4">
        <v>45117</v>
      </c>
      <c r="B111" s="3" t="s">
        <v>31</v>
      </c>
      <c r="C111" s="3" t="s">
        <v>85</v>
      </c>
      <c r="D111" s="3" t="s">
        <v>79</v>
      </c>
      <c r="E111" s="5">
        <v>45382</v>
      </c>
      <c r="F111" s="3" t="s">
        <v>10</v>
      </c>
      <c r="G111" s="3">
        <f t="shared" si="0"/>
        <v>-216</v>
      </c>
      <c r="I111" s="3">
        <v>216</v>
      </c>
    </row>
    <row r="112" spans="1:9" ht="14.25" customHeight="1">
      <c r="A112" s="4">
        <v>45180</v>
      </c>
      <c r="B112" s="3" t="s">
        <v>52</v>
      </c>
      <c r="C112" s="3" t="s">
        <v>86</v>
      </c>
      <c r="D112" s="3" t="s">
        <v>79</v>
      </c>
      <c r="E112" s="5">
        <v>45382</v>
      </c>
      <c r="F112" s="3" t="s">
        <v>10</v>
      </c>
      <c r="G112" s="3">
        <f t="shared" si="0"/>
        <v>-45</v>
      </c>
      <c r="I112" s="3">
        <v>45</v>
      </c>
    </row>
    <row r="113" spans="1:12" ht="14.25" customHeight="1">
      <c r="A113" s="4">
        <v>45180</v>
      </c>
      <c r="B113" s="3" t="s">
        <v>21</v>
      </c>
      <c r="C113" s="3" t="s">
        <v>87</v>
      </c>
      <c r="D113" s="3" t="s">
        <v>79</v>
      </c>
      <c r="E113" s="5">
        <v>45382</v>
      </c>
      <c r="F113" s="3" t="s">
        <v>88</v>
      </c>
      <c r="G113" s="3">
        <f t="shared" si="0"/>
        <v>-180.3</v>
      </c>
      <c r="I113" s="3">
        <v>180.3</v>
      </c>
    </row>
    <row r="114" spans="1:12" ht="14.25" customHeight="1">
      <c r="A114" s="4">
        <v>45180</v>
      </c>
      <c r="B114" s="3" t="s">
        <v>26</v>
      </c>
      <c r="C114" s="3" t="s">
        <v>89</v>
      </c>
      <c r="D114" s="3" t="s">
        <v>79</v>
      </c>
      <c r="E114" s="5">
        <v>45382</v>
      </c>
      <c r="F114" s="3" t="s">
        <v>10</v>
      </c>
      <c r="G114" s="3">
        <f t="shared" si="0"/>
        <v>-100</v>
      </c>
      <c r="I114" s="3">
        <v>100</v>
      </c>
    </row>
    <row r="115" spans="1:12" ht="14.25" customHeight="1">
      <c r="A115" s="4">
        <v>45180</v>
      </c>
      <c r="B115" s="3" t="s">
        <v>26</v>
      </c>
      <c r="C115" s="3" t="s">
        <v>90</v>
      </c>
      <c r="D115" s="3" t="s">
        <v>79</v>
      </c>
      <c r="E115" s="5">
        <v>45382</v>
      </c>
      <c r="F115" s="3" t="s">
        <v>10</v>
      </c>
      <c r="G115" s="3"/>
      <c r="H115" s="3" t="s">
        <v>91</v>
      </c>
      <c r="I115" s="3"/>
      <c r="J115" t="s">
        <v>258</v>
      </c>
    </row>
    <row r="116" spans="1:12" ht="14.25" customHeight="1">
      <c r="A116" s="4">
        <v>45180</v>
      </c>
      <c r="B116" s="3" t="s">
        <v>26</v>
      </c>
      <c r="C116" s="3" t="s">
        <v>92</v>
      </c>
      <c r="D116" s="3" t="s">
        <v>79</v>
      </c>
      <c r="E116" s="5">
        <v>45382</v>
      </c>
      <c r="F116" s="3" t="s">
        <v>10</v>
      </c>
      <c r="G116" s="3">
        <f t="shared" si="0"/>
        <v>-600</v>
      </c>
      <c r="H116" s="3" t="s">
        <v>91</v>
      </c>
      <c r="I116" s="3">
        <v>600</v>
      </c>
      <c r="J116" s="3" t="s">
        <v>93</v>
      </c>
    </row>
    <row r="117" spans="1:12" ht="14.25" customHeight="1">
      <c r="A117" s="4">
        <v>45180</v>
      </c>
      <c r="B117" s="3" t="s">
        <v>21</v>
      </c>
      <c r="C117" s="3" t="s">
        <v>94</v>
      </c>
      <c r="D117" s="3" t="s">
        <v>79</v>
      </c>
      <c r="E117" s="5">
        <v>45382</v>
      </c>
      <c r="F117" s="3" t="s">
        <v>10</v>
      </c>
      <c r="G117" s="3">
        <f t="shared" si="0"/>
        <v>-135</v>
      </c>
      <c r="I117" s="3">
        <v>135</v>
      </c>
    </row>
    <row r="118" spans="1:12" ht="14.25" customHeight="1">
      <c r="A118" s="4">
        <v>45180</v>
      </c>
      <c r="B118" s="3" t="s">
        <v>21</v>
      </c>
      <c r="C118" s="3" t="s">
        <v>95</v>
      </c>
      <c r="D118" s="3" t="s">
        <v>79</v>
      </c>
      <c r="E118" s="5">
        <v>45382</v>
      </c>
      <c r="F118" s="3" t="s">
        <v>88</v>
      </c>
      <c r="G118" s="3">
        <f t="shared" si="0"/>
        <v>-180.3</v>
      </c>
      <c r="I118" s="3">
        <v>180.3</v>
      </c>
    </row>
    <row r="119" spans="1:12" ht="14.25" customHeight="1">
      <c r="A119" s="4">
        <v>45180</v>
      </c>
      <c r="B119" s="3" t="s">
        <v>58</v>
      </c>
      <c r="C119" s="3" t="s">
        <v>36</v>
      </c>
      <c r="D119" s="3" t="s">
        <v>79</v>
      </c>
      <c r="E119" s="5">
        <v>45382</v>
      </c>
      <c r="F119" s="3" t="s">
        <v>10</v>
      </c>
      <c r="G119" s="3">
        <f t="shared" si="0"/>
        <v>-260</v>
      </c>
      <c r="I119" s="3">
        <v>260</v>
      </c>
    </row>
    <row r="120" spans="1:12" ht="14.25" customHeight="1">
      <c r="A120" s="4">
        <v>45180</v>
      </c>
      <c r="B120" s="3" t="s">
        <v>35</v>
      </c>
      <c r="C120" s="3" t="s">
        <v>36</v>
      </c>
      <c r="D120" s="3" t="s">
        <v>79</v>
      </c>
      <c r="E120" s="5">
        <v>45382</v>
      </c>
      <c r="F120" s="3" t="s">
        <v>10</v>
      </c>
      <c r="G120" s="3">
        <f t="shared" si="0"/>
        <v>-82.79</v>
      </c>
      <c r="I120" s="3">
        <v>82.79</v>
      </c>
    </row>
    <row r="121" spans="1:12" ht="14.25" customHeight="1">
      <c r="A121" s="4">
        <v>45180</v>
      </c>
      <c r="B121" s="3" t="s">
        <v>26</v>
      </c>
      <c r="C121" s="3" t="s">
        <v>96</v>
      </c>
      <c r="D121" s="3" t="s">
        <v>79</v>
      </c>
      <c r="E121" s="5">
        <v>45382</v>
      </c>
      <c r="F121" s="3" t="s">
        <v>10</v>
      </c>
      <c r="G121" s="3">
        <f t="shared" si="0"/>
        <v>-300</v>
      </c>
      <c r="I121" s="3">
        <v>300</v>
      </c>
    </row>
    <row r="122" spans="1:12" ht="14.25" customHeight="1">
      <c r="A122" s="4">
        <v>45181</v>
      </c>
      <c r="B122" s="3" t="s">
        <v>16</v>
      </c>
      <c r="D122" s="3" t="s">
        <v>17</v>
      </c>
      <c r="E122" s="5">
        <v>45382</v>
      </c>
      <c r="G122" s="3">
        <v>3331.5</v>
      </c>
    </row>
    <row r="123" spans="1:12" ht="14.25" customHeight="1">
      <c r="A123" s="4">
        <v>45219</v>
      </c>
      <c r="B123" s="3" t="s">
        <v>21</v>
      </c>
      <c r="C123" s="3" t="s">
        <v>97</v>
      </c>
      <c r="D123" s="3" t="s">
        <v>79</v>
      </c>
      <c r="E123" s="5">
        <v>45382</v>
      </c>
      <c r="F123" s="3" t="s">
        <v>88</v>
      </c>
      <c r="G123" s="3">
        <v>-180.3</v>
      </c>
      <c r="I123" s="3">
        <v>180.3</v>
      </c>
    </row>
    <row r="124" spans="1:12" ht="14.25" customHeight="1">
      <c r="A124" s="4">
        <v>45236</v>
      </c>
      <c r="B124" s="3" t="s">
        <v>26</v>
      </c>
      <c r="C124" s="3" t="s">
        <v>98</v>
      </c>
      <c r="D124" s="3" t="s">
        <v>79</v>
      </c>
      <c r="E124" s="5">
        <v>45382</v>
      </c>
      <c r="F124" s="3" t="s">
        <v>10</v>
      </c>
      <c r="G124" s="3">
        <v>-300</v>
      </c>
      <c r="I124" s="3">
        <v>300</v>
      </c>
    </row>
    <row r="125" spans="1:12" ht="14.25" customHeight="1">
      <c r="A125" s="4">
        <v>45250</v>
      </c>
      <c r="B125" s="3" t="s">
        <v>21</v>
      </c>
      <c r="C125" s="3" t="s">
        <v>99</v>
      </c>
      <c r="D125" s="3" t="s">
        <v>79</v>
      </c>
      <c r="E125" s="5">
        <v>45382</v>
      </c>
      <c r="F125" s="3" t="s">
        <v>88</v>
      </c>
      <c r="G125" s="3">
        <v>-180.3</v>
      </c>
      <c r="I125" s="3">
        <v>180.3</v>
      </c>
    </row>
    <row r="126" spans="1:12" ht="14.25" customHeight="1">
      <c r="A126" s="4">
        <v>45273</v>
      </c>
      <c r="B126" s="3" t="s">
        <v>29</v>
      </c>
      <c r="C126" s="3" t="s">
        <v>75</v>
      </c>
      <c r="D126" s="3" t="s">
        <v>79</v>
      </c>
      <c r="E126" s="5">
        <v>45382</v>
      </c>
      <c r="F126" s="3" t="s">
        <v>10</v>
      </c>
      <c r="G126" s="3">
        <v>-133.85</v>
      </c>
      <c r="I126" s="3">
        <v>133.85</v>
      </c>
      <c r="L126" s="72" t="s">
        <v>257</v>
      </c>
    </row>
    <row r="127" spans="1:12" ht="14.25" customHeight="1">
      <c r="A127" s="4">
        <v>45273</v>
      </c>
      <c r="B127" s="3" t="s">
        <v>50</v>
      </c>
      <c r="C127" s="3" t="s">
        <v>100</v>
      </c>
      <c r="D127" s="3" t="s">
        <v>79</v>
      </c>
      <c r="E127" s="5">
        <v>45382</v>
      </c>
      <c r="F127" s="3" t="s">
        <v>10</v>
      </c>
      <c r="G127" s="3">
        <v>-284.64</v>
      </c>
      <c r="I127" s="3">
        <v>284.64</v>
      </c>
      <c r="L127" s="72" t="s">
        <v>257</v>
      </c>
    </row>
    <row r="128" spans="1:12" ht="14.25" customHeight="1">
      <c r="A128" s="4">
        <v>45273</v>
      </c>
      <c r="B128" s="3" t="s">
        <v>50</v>
      </c>
      <c r="C128" s="3" t="s">
        <v>101</v>
      </c>
      <c r="D128" s="3" t="s">
        <v>79</v>
      </c>
      <c r="E128" s="5">
        <v>45382</v>
      </c>
      <c r="F128" s="3" t="s">
        <v>10</v>
      </c>
      <c r="G128" s="3">
        <v>-99</v>
      </c>
      <c r="I128" s="3">
        <v>99</v>
      </c>
      <c r="L128" s="72" t="s">
        <v>257</v>
      </c>
    </row>
    <row r="129" spans="1:12" ht="14.25" customHeight="1">
      <c r="A129" s="4">
        <v>45273</v>
      </c>
      <c r="B129" s="3" t="s">
        <v>50</v>
      </c>
      <c r="C129" s="3" t="s">
        <v>101</v>
      </c>
      <c r="D129" s="3" t="s">
        <v>79</v>
      </c>
      <c r="E129" s="5">
        <v>45382</v>
      </c>
      <c r="F129" s="3" t="s">
        <v>10</v>
      </c>
      <c r="G129" s="3">
        <v>-361</v>
      </c>
      <c r="I129" s="3">
        <v>361</v>
      </c>
      <c r="L129" s="72" t="s">
        <v>257</v>
      </c>
    </row>
    <row r="130" spans="1:12" ht="14.25" customHeight="1">
      <c r="A130" s="4">
        <v>45273</v>
      </c>
      <c r="B130" s="3" t="s">
        <v>21</v>
      </c>
      <c r="C130" s="3" t="s">
        <v>102</v>
      </c>
      <c r="D130" s="3" t="s">
        <v>79</v>
      </c>
      <c r="E130" s="5">
        <v>45382</v>
      </c>
      <c r="F130" s="3" t="s">
        <v>10</v>
      </c>
      <c r="G130" s="3">
        <v>-135</v>
      </c>
      <c r="I130" s="3">
        <v>135</v>
      </c>
      <c r="L130" s="72" t="s">
        <v>257</v>
      </c>
    </row>
    <row r="131" spans="1:12" ht="14.25" customHeight="1">
      <c r="A131" s="4">
        <v>45273</v>
      </c>
      <c r="B131" s="3" t="s">
        <v>50</v>
      </c>
      <c r="C131" s="3" t="s">
        <v>103</v>
      </c>
      <c r="D131" s="3" t="s">
        <v>79</v>
      </c>
      <c r="E131" s="5">
        <v>45382</v>
      </c>
      <c r="F131" s="3" t="s">
        <v>10</v>
      </c>
      <c r="G131" s="3">
        <v>-600</v>
      </c>
      <c r="I131" s="3">
        <v>600</v>
      </c>
      <c r="L131" s="72" t="s">
        <v>257</v>
      </c>
    </row>
    <row r="132" spans="1:12" ht="14.25" customHeight="1">
      <c r="A132" s="13">
        <v>45302</v>
      </c>
      <c r="B132" s="14" t="s">
        <v>21</v>
      </c>
      <c r="C132" s="14" t="s">
        <v>104</v>
      </c>
      <c r="D132" s="14" t="s">
        <v>79</v>
      </c>
      <c r="E132" s="5">
        <v>45382</v>
      </c>
      <c r="F132" s="14" t="s">
        <v>10</v>
      </c>
      <c r="G132" s="14">
        <v>-62.38</v>
      </c>
      <c r="I132" s="14">
        <v>62.38</v>
      </c>
      <c r="L132" s="72" t="s">
        <v>257</v>
      </c>
    </row>
    <row r="133" spans="1:12" ht="14.25" customHeight="1">
      <c r="A133" s="70">
        <v>45302</v>
      </c>
      <c r="B133" s="14" t="s">
        <v>21</v>
      </c>
      <c r="C133" s="14" t="s">
        <v>104</v>
      </c>
      <c r="D133" s="14" t="s">
        <v>79</v>
      </c>
      <c r="E133" s="5">
        <v>45382</v>
      </c>
      <c r="F133" s="14" t="s">
        <v>10</v>
      </c>
      <c r="G133" s="14">
        <f>I133*-1</f>
        <v>-62.38</v>
      </c>
      <c r="I133" s="14">
        <v>62.38</v>
      </c>
      <c r="K133" s="12">
        <f t="array" ref="K133">SUM(G102:G131-G122)</f>
        <v>-102548.14000000001</v>
      </c>
      <c r="L133" s="72" t="s">
        <v>257</v>
      </c>
    </row>
    <row r="134" spans="1:12" ht="14.25" customHeight="1">
      <c r="A134" s="70">
        <v>45302</v>
      </c>
      <c r="B134" s="14" t="s">
        <v>50</v>
      </c>
      <c r="C134" s="14" t="s">
        <v>105</v>
      </c>
      <c r="D134" s="14" t="s">
        <v>79</v>
      </c>
      <c r="E134" s="5">
        <v>45382</v>
      </c>
      <c r="F134" s="14" t="s">
        <v>10</v>
      </c>
      <c r="G134" s="14">
        <f t="shared" ref="G134:G147" si="1">I134*-1</f>
        <v>-40</v>
      </c>
      <c r="I134" s="14">
        <v>40</v>
      </c>
      <c r="L134" s="72" t="s">
        <v>257</v>
      </c>
    </row>
    <row r="135" spans="1:12" ht="14.25" customHeight="1">
      <c r="A135" s="70">
        <v>45302</v>
      </c>
      <c r="B135" s="14" t="s">
        <v>21</v>
      </c>
      <c r="C135" s="14" t="s">
        <v>106</v>
      </c>
      <c r="D135" s="14" t="s">
        <v>79</v>
      </c>
      <c r="E135" s="5">
        <v>45382</v>
      </c>
      <c r="F135" s="14" t="s">
        <v>10</v>
      </c>
      <c r="G135" s="14">
        <f t="shared" si="1"/>
        <v>-198</v>
      </c>
      <c r="I135" s="14">
        <v>198</v>
      </c>
      <c r="L135" s="72" t="s">
        <v>257</v>
      </c>
    </row>
    <row r="136" spans="1:12" ht="14.25" customHeight="1">
      <c r="A136" s="70">
        <v>45308</v>
      </c>
      <c r="B136" s="14" t="s">
        <v>256</v>
      </c>
      <c r="C136" s="72" t="s">
        <v>255</v>
      </c>
      <c r="D136" s="14" t="s">
        <v>79</v>
      </c>
      <c r="E136" s="5">
        <v>45382</v>
      </c>
      <c r="F136" s="14" t="s">
        <v>10</v>
      </c>
      <c r="G136" s="14">
        <f t="shared" si="1"/>
        <v>-13.3</v>
      </c>
      <c r="I136" s="14">
        <v>13.3</v>
      </c>
      <c r="L136" s="72" t="s">
        <v>257</v>
      </c>
    </row>
    <row r="137" spans="1:12" ht="14.25" customHeight="1">
      <c r="A137" s="70">
        <v>45313</v>
      </c>
      <c r="B137" s="14" t="s">
        <v>21</v>
      </c>
      <c r="C137" s="14" t="s">
        <v>107</v>
      </c>
      <c r="D137" s="14" t="s">
        <v>79</v>
      </c>
      <c r="E137" s="5">
        <v>45382</v>
      </c>
      <c r="F137" s="14" t="s">
        <v>10</v>
      </c>
      <c r="G137" s="14">
        <f t="shared" si="1"/>
        <v>-180.3</v>
      </c>
      <c r="I137" s="14">
        <v>180.3</v>
      </c>
      <c r="L137" s="72" t="s">
        <v>257</v>
      </c>
    </row>
    <row r="138" spans="1:12" ht="14.25" customHeight="1">
      <c r="A138" s="70">
        <v>45342</v>
      </c>
      <c r="B138" s="14" t="s">
        <v>21</v>
      </c>
      <c r="C138" s="14" t="s">
        <v>108</v>
      </c>
      <c r="D138" s="14" t="s">
        <v>79</v>
      </c>
      <c r="E138" s="5">
        <v>45382</v>
      </c>
      <c r="F138" s="14" t="s">
        <v>10</v>
      </c>
      <c r="G138" s="14">
        <f t="shared" si="1"/>
        <v>-180.3</v>
      </c>
      <c r="I138" s="14">
        <v>180.3</v>
      </c>
      <c r="L138" s="72" t="s">
        <v>257</v>
      </c>
    </row>
    <row r="139" spans="1:12" ht="14.25" customHeight="1">
      <c r="A139" s="70">
        <v>45370</v>
      </c>
      <c r="B139" s="12" t="s">
        <v>58</v>
      </c>
      <c r="C139" t="s">
        <v>162</v>
      </c>
      <c r="D139" t="s">
        <v>79</v>
      </c>
      <c r="E139" s="5">
        <v>45382</v>
      </c>
      <c r="F139" t="s">
        <v>10</v>
      </c>
      <c r="G139" s="14">
        <f t="shared" si="1"/>
        <v>-448</v>
      </c>
      <c r="I139">
        <v>448</v>
      </c>
      <c r="L139" s="72" t="s">
        <v>257</v>
      </c>
    </row>
    <row r="140" spans="1:12" ht="14.25" customHeight="1">
      <c r="A140" s="70">
        <v>45370</v>
      </c>
      <c r="B140" s="12" t="s">
        <v>47</v>
      </c>
      <c r="C140" s="71" t="s">
        <v>74</v>
      </c>
      <c r="D140" s="71" t="s">
        <v>79</v>
      </c>
      <c r="E140" s="5">
        <v>45382</v>
      </c>
      <c r="F140" s="71" t="s">
        <v>10</v>
      </c>
      <c r="G140" s="14">
        <f t="shared" si="1"/>
        <v>-168</v>
      </c>
      <c r="I140">
        <v>168</v>
      </c>
      <c r="L140" s="72" t="s">
        <v>257</v>
      </c>
    </row>
    <row r="141" spans="1:12" ht="14.25" customHeight="1">
      <c r="A141" s="70">
        <v>45370</v>
      </c>
      <c r="B141" s="12" t="s">
        <v>35</v>
      </c>
      <c r="C141" s="71" t="s">
        <v>162</v>
      </c>
      <c r="D141" s="71" t="s">
        <v>79</v>
      </c>
      <c r="E141" s="5">
        <v>45382</v>
      </c>
      <c r="F141" s="71" t="s">
        <v>10</v>
      </c>
      <c r="G141" s="14">
        <f t="shared" si="1"/>
        <v>-114.32</v>
      </c>
      <c r="I141">
        <v>114.32</v>
      </c>
      <c r="L141" s="72" t="s">
        <v>257</v>
      </c>
    </row>
    <row r="142" spans="1:12" ht="14.25" customHeight="1">
      <c r="A142" s="70">
        <v>45370</v>
      </c>
      <c r="B142" s="12" t="s">
        <v>21</v>
      </c>
      <c r="C142" s="71" t="s">
        <v>251</v>
      </c>
      <c r="D142" s="71" t="s">
        <v>79</v>
      </c>
      <c r="E142" s="5">
        <v>45382</v>
      </c>
      <c r="F142" s="71" t="s">
        <v>10</v>
      </c>
      <c r="G142" s="14">
        <f t="shared" si="1"/>
        <v>-194.4</v>
      </c>
      <c r="I142">
        <v>194.4</v>
      </c>
      <c r="L142" s="72" t="s">
        <v>257</v>
      </c>
    </row>
    <row r="143" spans="1:12" ht="14.25" customHeight="1">
      <c r="A143" s="70">
        <v>45370</v>
      </c>
      <c r="B143" s="12" t="s">
        <v>21</v>
      </c>
      <c r="C143" s="71" t="s">
        <v>252</v>
      </c>
      <c r="D143" s="71" t="s">
        <v>79</v>
      </c>
      <c r="E143" s="5">
        <v>45382</v>
      </c>
      <c r="F143" s="71" t="s">
        <v>10</v>
      </c>
      <c r="G143" s="14">
        <f t="shared" si="1"/>
        <v>-39.5</v>
      </c>
      <c r="I143">
        <v>39.5</v>
      </c>
      <c r="L143" s="72" t="s">
        <v>257</v>
      </c>
    </row>
    <row r="144" spans="1:12" ht="14.25" customHeight="1">
      <c r="A144" s="70">
        <v>45370</v>
      </c>
      <c r="B144" s="12" t="s">
        <v>58</v>
      </c>
      <c r="C144" s="71" t="s">
        <v>162</v>
      </c>
      <c r="D144" s="71" t="s">
        <v>79</v>
      </c>
      <c r="E144" s="5">
        <v>45382</v>
      </c>
      <c r="F144" s="71" t="s">
        <v>10</v>
      </c>
      <c r="G144" s="14">
        <f t="shared" si="1"/>
        <v>-156</v>
      </c>
      <c r="I144">
        <v>156</v>
      </c>
      <c r="K144" s="14"/>
      <c r="L144" s="72" t="s">
        <v>257</v>
      </c>
    </row>
    <row r="145" spans="1:12" ht="14.25" customHeight="1">
      <c r="A145" s="70">
        <v>45371</v>
      </c>
      <c r="B145" s="12" t="s">
        <v>21</v>
      </c>
      <c r="C145" s="71" t="s">
        <v>253</v>
      </c>
      <c r="D145" s="71" t="s">
        <v>79</v>
      </c>
      <c r="E145" s="5">
        <v>45382</v>
      </c>
      <c r="F145" s="71" t="s">
        <v>10</v>
      </c>
      <c r="G145" s="14">
        <f t="shared" si="1"/>
        <v>-200.05</v>
      </c>
      <c r="I145">
        <v>200.05</v>
      </c>
      <c r="L145" s="72" t="s">
        <v>257</v>
      </c>
    </row>
    <row r="146" spans="1:12" ht="14.25" customHeight="1">
      <c r="A146" s="70">
        <v>45382</v>
      </c>
      <c r="B146" s="12" t="s">
        <v>256</v>
      </c>
      <c r="C146" s="71" t="s">
        <v>254</v>
      </c>
      <c r="D146" s="71" t="s">
        <v>79</v>
      </c>
      <c r="E146" s="5">
        <v>45382</v>
      </c>
      <c r="F146" s="71" t="s">
        <v>10</v>
      </c>
      <c r="G146" s="14">
        <f t="shared" si="1"/>
        <v>-18</v>
      </c>
      <c r="I146">
        <v>18</v>
      </c>
      <c r="L146" s="72" t="s">
        <v>257</v>
      </c>
    </row>
    <row r="147" spans="1:12" ht="14.25" customHeight="1">
      <c r="A147" s="70">
        <v>45291</v>
      </c>
      <c r="B147" s="12" t="s">
        <v>256</v>
      </c>
      <c r="C147" s="71" t="s">
        <v>254</v>
      </c>
      <c r="D147" s="71" t="s">
        <v>79</v>
      </c>
      <c r="E147" s="5">
        <v>45382</v>
      </c>
      <c r="F147" s="71" t="s">
        <v>10</v>
      </c>
      <c r="G147" s="14">
        <f t="shared" si="1"/>
        <v>-13.3</v>
      </c>
      <c r="I147">
        <v>13.3</v>
      </c>
    </row>
    <row r="148" spans="1:12" ht="14.25" customHeight="1">
      <c r="A148" s="70">
        <v>45279</v>
      </c>
      <c r="B148" s="76" t="s">
        <v>256</v>
      </c>
      <c r="C148" s="71" t="s">
        <v>254</v>
      </c>
      <c r="D148" t="s">
        <v>17</v>
      </c>
      <c r="E148" s="5">
        <v>45382</v>
      </c>
      <c r="F148" s="71" t="s">
        <v>10</v>
      </c>
      <c r="G148">
        <v>17.39</v>
      </c>
      <c r="I148">
        <v>17.39</v>
      </c>
    </row>
    <row r="149" spans="1:12" ht="14.25" customHeight="1">
      <c r="A149" s="70"/>
      <c r="B149" s="12"/>
      <c r="C149" s="72"/>
      <c r="D149" s="72"/>
      <c r="E149" s="77"/>
      <c r="F149" s="72"/>
    </row>
    <row r="150" spans="1:12" ht="14.25" customHeight="1">
      <c r="B150" s="12"/>
    </row>
    <row r="151" spans="1:12" ht="14.25" customHeight="1">
      <c r="B151" s="12"/>
    </row>
    <row r="152" spans="1:12" ht="14.25" customHeight="1">
      <c r="B152" s="12"/>
    </row>
    <row r="153" spans="1:12" ht="14.25" customHeight="1">
      <c r="B153" s="12"/>
    </row>
    <row r="154" spans="1:12" ht="14.25" customHeight="1">
      <c r="B154" s="12"/>
    </row>
    <row r="155" spans="1:12" ht="14.25" customHeight="1">
      <c r="B155" s="12"/>
    </row>
    <row r="156" spans="1:12" ht="14.25" customHeight="1">
      <c r="B156" s="12"/>
    </row>
    <row r="157" spans="1:12" ht="14.25" customHeight="1">
      <c r="B157" s="12"/>
    </row>
    <row r="158" spans="1:12" ht="14.25" customHeight="1">
      <c r="B158" s="12"/>
    </row>
    <row r="159" spans="1:12" ht="14.25" customHeight="1">
      <c r="B159" s="12"/>
    </row>
    <row r="160" spans="1:12" ht="14.25" customHeight="1">
      <c r="B160" s="12"/>
    </row>
    <row r="161" spans="2:2" ht="14.25" customHeight="1">
      <c r="B161" s="12"/>
    </row>
    <row r="162" spans="2:2" ht="14.25" customHeight="1">
      <c r="B162" s="12"/>
    </row>
    <row r="163" spans="2:2" ht="14.25" customHeight="1">
      <c r="B163" s="12"/>
    </row>
    <row r="164" spans="2:2" ht="14.25" customHeight="1">
      <c r="B164" s="12"/>
    </row>
    <row r="165" spans="2:2" ht="14.25" customHeight="1">
      <c r="B165" s="12"/>
    </row>
    <row r="166" spans="2:2" ht="14.25" customHeight="1">
      <c r="B166" s="12"/>
    </row>
    <row r="167" spans="2:2" ht="14.25" customHeight="1">
      <c r="B167" s="12"/>
    </row>
    <row r="168" spans="2:2" ht="14.25" customHeight="1">
      <c r="B168" s="12"/>
    </row>
    <row r="169" spans="2:2" ht="14.25" customHeight="1">
      <c r="B169" s="12"/>
    </row>
    <row r="170" spans="2:2" ht="14.25" customHeight="1">
      <c r="B170" s="12"/>
    </row>
    <row r="171" spans="2:2" ht="14.25" customHeight="1">
      <c r="B171" s="12"/>
    </row>
    <row r="172" spans="2:2" ht="14.25" customHeight="1">
      <c r="B172" s="12"/>
    </row>
    <row r="173" spans="2:2" ht="14.25" customHeight="1">
      <c r="B173" s="12"/>
    </row>
    <row r="174" spans="2:2" ht="14.25" customHeight="1">
      <c r="B174" s="12"/>
    </row>
    <row r="175" spans="2:2" ht="14.25" customHeight="1">
      <c r="B175" s="12"/>
    </row>
    <row r="176" spans="2:2" ht="14.25" customHeight="1">
      <c r="B176" s="12"/>
    </row>
    <row r="177" spans="2:2" ht="14.25" customHeight="1">
      <c r="B177" s="12"/>
    </row>
    <row r="178" spans="2:2" ht="14.25" customHeight="1">
      <c r="B178" s="12"/>
    </row>
    <row r="179" spans="2:2" ht="14.25" customHeight="1">
      <c r="B179" s="12"/>
    </row>
    <row r="180" spans="2:2" ht="14.25" customHeight="1">
      <c r="B180" s="12"/>
    </row>
    <row r="181" spans="2:2" ht="14.25" customHeight="1">
      <c r="B181" s="12"/>
    </row>
    <row r="182" spans="2:2" ht="14.25" customHeight="1">
      <c r="B182" s="12"/>
    </row>
    <row r="183" spans="2:2" ht="14.25" customHeight="1">
      <c r="B183" s="12"/>
    </row>
    <row r="184" spans="2:2" ht="14.25" customHeight="1">
      <c r="B184" s="12"/>
    </row>
    <row r="185" spans="2:2" ht="14.25" customHeight="1">
      <c r="B185" s="12"/>
    </row>
    <row r="186" spans="2:2" ht="14.25" customHeight="1">
      <c r="B186" s="12"/>
    </row>
    <row r="187" spans="2:2" ht="14.25" customHeight="1">
      <c r="B187" s="12"/>
    </row>
    <row r="188" spans="2:2" ht="14.25" customHeight="1">
      <c r="B188" s="12"/>
    </row>
    <row r="189" spans="2:2" ht="14.25" customHeight="1">
      <c r="B189" s="12"/>
    </row>
    <row r="190" spans="2:2" ht="14.25" customHeight="1">
      <c r="B190" s="12"/>
    </row>
    <row r="191" spans="2:2" ht="14.25" customHeight="1">
      <c r="B191" s="12"/>
    </row>
    <row r="192" spans="2:2" ht="14.25" customHeight="1">
      <c r="B192" s="12"/>
    </row>
    <row r="193" spans="2:2" ht="14.25" customHeight="1">
      <c r="B193" s="12"/>
    </row>
    <row r="194" spans="2:2" ht="14.25" customHeight="1">
      <c r="B194" s="12"/>
    </row>
    <row r="195" spans="2:2" ht="14.25" customHeight="1">
      <c r="B195" s="12"/>
    </row>
    <row r="196" spans="2:2" ht="14.25" customHeight="1">
      <c r="B196" s="12"/>
    </row>
    <row r="197" spans="2:2" ht="14.25" customHeight="1">
      <c r="B197" s="12"/>
    </row>
    <row r="198" spans="2:2" ht="14.25" customHeight="1">
      <c r="B198" s="12"/>
    </row>
    <row r="199" spans="2:2" ht="14.25" customHeight="1">
      <c r="B199" s="12"/>
    </row>
    <row r="200" spans="2:2" ht="14.25" customHeight="1">
      <c r="B200" s="12"/>
    </row>
    <row r="201" spans="2:2" ht="14.25" customHeight="1">
      <c r="B201" s="12"/>
    </row>
    <row r="202" spans="2:2" ht="14.25" customHeight="1">
      <c r="B202" s="12"/>
    </row>
    <row r="203" spans="2:2" ht="14.25" customHeight="1">
      <c r="B203" s="12"/>
    </row>
    <row r="204" spans="2:2" ht="14.25" customHeight="1">
      <c r="B204" s="12"/>
    </row>
    <row r="205" spans="2:2" ht="14.25" customHeight="1">
      <c r="B205" s="12"/>
    </row>
    <row r="206" spans="2:2" ht="14.25" customHeight="1">
      <c r="B206" s="12"/>
    </row>
    <row r="207" spans="2:2" ht="14.25" customHeight="1">
      <c r="B207" s="12"/>
    </row>
    <row r="208" spans="2:2" ht="14.25" customHeight="1">
      <c r="B208" s="12"/>
    </row>
    <row r="209" spans="2:2" ht="14.25" customHeight="1">
      <c r="B209" s="12"/>
    </row>
    <row r="210" spans="2:2" ht="14.25" customHeight="1">
      <c r="B210" s="12"/>
    </row>
    <row r="211" spans="2:2" ht="14.25" customHeight="1">
      <c r="B211" s="12"/>
    </row>
    <row r="212" spans="2:2" ht="14.25" customHeight="1">
      <c r="B212" s="12"/>
    </row>
    <row r="213" spans="2:2" ht="14.25" customHeight="1">
      <c r="B213" s="12"/>
    </row>
    <row r="214" spans="2:2" ht="14.25" customHeight="1">
      <c r="B214" s="12"/>
    </row>
    <row r="215" spans="2:2" ht="14.25" customHeight="1">
      <c r="B215" s="12"/>
    </row>
    <row r="216" spans="2:2" ht="14.25" customHeight="1">
      <c r="B216" s="12"/>
    </row>
    <row r="217" spans="2:2" ht="14.25" customHeight="1">
      <c r="B217" s="12"/>
    </row>
    <row r="218" spans="2:2" ht="14.25" customHeight="1">
      <c r="B218" s="12"/>
    </row>
    <row r="219" spans="2:2" ht="14.25" customHeight="1">
      <c r="B219" s="12"/>
    </row>
    <row r="220" spans="2:2" ht="14.25" customHeight="1">
      <c r="B220" s="12"/>
    </row>
    <row r="221" spans="2:2" ht="14.25" customHeight="1">
      <c r="B221" s="12"/>
    </row>
    <row r="222" spans="2:2" ht="14.25" customHeight="1">
      <c r="B222" s="12"/>
    </row>
    <row r="223" spans="2:2" ht="14.25" customHeight="1">
      <c r="B223" s="12"/>
    </row>
    <row r="224" spans="2:2" ht="14.25" customHeight="1">
      <c r="B224" s="12"/>
    </row>
    <row r="225" spans="2:2" ht="14.25" customHeight="1">
      <c r="B225" s="12"/>
    </row>
    <row r="226" spans="2:2" ht="14.25" customHeight="1">
      <c r="B226" s="12"/>
    </row>
    <row r="227" spans="2:2" ht="14.25" customHeight="1">
      <c r="B227" s="12"/>
    </row>
    <row r="228" spans="2:2" ht="14.25" customHeight="1">
      <c r="B228" s="12"/>
    </row>
    <row r="229" spans="2:2" ht="14.25" customHeight="1">
      <c r="B229" s="12"/>
    </row>
    <row r="230" spans="2:2" ht="14.25" customHeight="1">
      <c r="B230" s="12"/>
    </row>
    <row r="231" spans="2:2" ht="14.25" customHeight="1">
      <c r="B231" s="12"/>
    </row>
    <row r="232" spans="2:2" ht="14.25" customHeight="1">
      <c r="B232" s="12"/>
    </row>
    <row r="233" spans="2:2" ht="14.25" customHeight="1">
      <c r="B233" s="12"/>
    </row>
    <row r="234" spans="2:2" ht="14.25" customHeight="1">
      <c r="B234" s="12"/>
    </row>
    <row r="235" spans="2:2" ht="14.25" customHeight="1">
      <c r="B235" s="12"/>
    </row>
    <row r="236" spans="2:2" ht="14.25" customHeight="1">
      <c r="B236" s="12"/>
    </row>
    <row r="237" spans="2:2" ht="14.25" customHeight="1">
      <c r="B237" s="12"/>
    </row>
    <row r="238" spans="2:2" ht="14.25" customHeight="1">
      <c r="B238" s="12"/>
    </row>
    <row r="239" spans="2:2" ht="14.25" customHeight="1">
      <c r="B239" s="12"/>
    </row>
    <row r="240" spans="2:2" ht="14.25" customHeight="1">
      <c r="B240" s="12"/>
    </row>
    <row r="241" spans="2:2" ht="14.25" customHeight="1">
      <c r="B241" s="12"/>
    </row>
    <row r="242" spans="2:2" ht="14.25" customHeight="1">
      <c r="B242" s="12"/>
    </row>
    <row r="243" spans="2:2" ht="14.25" customHeight="1">
      <c r="B243" s="12"/>
    </row>
    <row r="244" spans="2:2" ht="14.25" customHeight="1">
      <c r="B244" s="12"/>
    </row>
    <row r="245" spans="2:2" ht="14.25" customHeight="1">
      <c r="B245" s="12"/>
    </row>
    <row r="246" spans="2:2" ht="14.25" customHeight="1">
      <c r="B246" s="12"/>
    </row>
    <row r="247" spans="2:2" ht="14.25" customHeight="1">
      <c r="B247" s="12"/>
    </row>
    <row r="248" spans="2:2" ht="14.25" customHeight="1">
      <c r="B248" s="12"/>
    </row>
    <row r="249" spans="2:2" ht="14.25" customHeight="1">
      <c r="B249" s="12"/>
    </row>
    <row r="250" spans="2:2" ht="14.25" customHeight="1">
      <c r="B250" s="12"/>
    </row>
    <row r="251" spans="2:2" ht="14.25" customHeight="1">
      <c r="B251" s="12"/>
    </row>
    <row r="252" spans="2:2" ht="14.25" customHeight="1">
      <c r="B252" s="12"/>
    </row>
    <row r="253" spans="2:2" ht="14.25" customHeight="1">
      <c r="B253" s="12"/>
    </row>
    <row r="254" spans="2:2" ht="14.25" customHeight="1">
      <c r="B254" s="12"/>
    </row>
    <row r="255" spans="2:2" ht="14.25" customHeight="1">
      <c r="B255" s="12"/>
    </row>
    <row r="256" spans="2:2" ht="14.25" customHeight="1">
      <c r="B256" s="12"/>
    </row>
    <row r="257" spans="2:2" ht="14.25" customHeight="1">
      <c r="B257" s="12"/>
    </row>
    <row r="258" spans="2:2" ht="14.25" customHeight="1">
      <c r="B258" s="12"/>
    </row>
    <row r="259" spans="2:2" ht="14.25" customHeight="1">
      <c r="B259" s="12"/>
    </row>
    <row r="260" spans="2:2" ht="14.25" customHeight="1">
      <c r="B260" s="12"/>
    </row>
    <row r="261" spans="2:2" ht="14.25" customHeight="1">
      <c r="B261" s="12"/>
    </row>
    <row r="262" spans="2:2" ht="14.25" customHeight="1">
      <c r="B262" s="12"/>
    </row>
    <row r="263" spans="2:2" ht="14.25" customHeight="1">
      <c r="B263" s="12"/>
    </row>
    <row r="264" spans="2:2" ht="14.25" customHeight="1">
      <c r="B264" s="12"/>
    </row>
    <row r="265" spans="2:2" ht="14.25" customHeight="1">
      <c r="B265" s="12"/>
    </row>
    <row r="266" spans="2:2" ht="14.25" customHeight="1">
      <c r="B266" s="12"/>
    </row>
    <row r="267" spans="2:2" ht="14.25" customHeight="1">
      <c r="B267" s="12"/>
    </row>
    <row r="268" spans="2:2" ht="14.25" customHeight="1">
      <c r="B268" s="12"/>
    </row>
    <row r="269" spans="2:2" ht="14.25" customHeight="1">
      <c r="B269" s="12"/>
    </row>
    <row r="270" spans="2:2" ht="14.25" customHeight="1">
      <c r="B270" s="12"/>
    </row>
    <row r="271" spans="2:2" ht="14.25" customHeight="1">
      <c r="B271" s="12"/>
    </row>
    <row r="272" spans="2:2" ht="14.25" customHeight="1">
      <c r="B272" s="12"/>
    </row>
    <row r="273" spans="2:2" ht="14.25" customHeight="1">
      <c r="B273" s="12"/>
    </row>
    <row r="274" spans="2:2" ht="14.25" customHeight="1">
      <c r="B274" s="12"/>
    </row>
    <row r="275" spans="2:2" ht="14.25" customHeight="1">
      <c r="B275" s="12"/>
    </row>
    <row r="276" spans="2:2" ht="14.25" customHeight="1">
      <c r="B276" s="12"/>
    </row>
    <row r="277" spans="2:2" ht="14.25" customHeight="1">
      <c r="B277" s="12"/>
    </row>
    <row r="278" spans="2:2" ht="14.25" customHeight="1">
      <c r="B278" s="12"/>
    </row>
    <row r="279" spans="2:2" ht="14.25" customHeight="1">
      <c r="B279" s="12"/>
    </row>
    <row r="280" spans="2:2" ht="14.25" customHeight="1">
      <c r="B280" s="12"/>
    </row>
    <row r="281" spans="2:2" ht="14.25" customHeight="1">
      <c r="B281" s="12"/>
    </row>
    <row r="282" spans="2:2" ht="14.25" customHeight="1">
      <c r="B282" s="12"/>
    </row>
    <row r="283" spans="2:2" ht="14.25" customHeight="1">
      <c r="B283" s="12"/>
    </row>
    <row r="284" spans="2:2" ht="14.25" customHeight="1">
      <c r="B284" s="12"/>
    </row>
    <row r="285" spans="2:2" ht="14.25" customHeight="1">
      <c r="B285" s="12"/>
    </row>
    <row r="286" spans="2:2" ht="14.25" customHeight="1">
      <c r="B286" s="12"/>
    </row>
    <row r="287" spans="2:2" ht="14.25" customHeight="1">
      <c r="B287" s="12"/>
    </row>
    <row r="288" spans="2:2" ht="14.25" customHeight="1">
      <c r="B288" s="12"/>
    </row>
    <row r="289" spans="2:2" ht="14.25" customHeight="1">
      <c r="B289" s="12"/>
    </row>
    <row r="290" spans="2:2" ht="14.25" customHeight="1">
      <c r="B290" s="12"/>
    </row>
    <row r="291" spans="2:2" ht="14.25" customHeight="1">
      <c r="B291" s="12"/>
    </row>
    <row r="292" spans="2:2" ht="14.25" customHeight="1">
      <c r="B292" s="12"/>
    </row>
    <row r="293" spans="2:2" ht="14.25" customHeight="1">
      <c r="B293" s="12"/>
    </row>
    <row r="294" spans="2:2" ht="14.25" customHeight="1">
      <c r="B294" s="12"/>
    </row>
    <row r="295" spans="2:2" ht="14.25" customHeight="1">
      <c r="B295" s="12"/>
    </row>
    <row r="296" spans="2:2" ht="14.25" customHeight="1">
      <c r="B296" s="12"/>
    </row>
    <row r="297" spans="2:2" ht="14.25" customHeight="1">
      <c r="B297" s="12"/>
    </row>
    <row r="298" spans="2:2" ht="14.25" customHeight="1">
      <c r="B298" s="12"/>
    </row>
    <row r="299" spans="2:2" ht="14.25" customHeight="1">
      <c r="B299" s="12"/>
    </row>
    <row r="300" spans="2:2" ht="14.25" customHeight="1">
      <c r="B300" s="12"/>
    </row>
    <row r="301" spans="2:2" ht="14.25" customHeight="1">
      <c r="B301" s="12"/>
    </row>
    <row r="302" spans="2:2" ht="14.25" customHeight="1">
      <c r="B302" s="12"/>
    </row>
    <row r="303" spans="2:2" ht="14.25" customHeight="1">
      <c r="B303" s="12"/>
    </row>
    <row r="304" spans="2:2" ht="14.25" customHeight="1">
      <c r="B304" s="12"/>
    </row>
    <row r="305" spans="2:2" ht="14.25" customHeight="1">
      <c r="B305" s="12"/>
    </row>
    <row r="306" spans="2:2" ht="14.25" customHeight="1">
      <c r="B306" s="12"/>
    </row>
    <row r="307" spans="2:2" ht="14.25" customHeight="1">
      <c r="B307" s="12"/>
    </row>
    <row r="308" spans="2:2" ht="14.25" customHeight="1">
      <c r="B308" s="12"/>
    </row>
    <row r="309" spans="2:2" ht="14.25" customHeight="1">
      <c r="B309" s="12"/>
    </row>
    <row r="310" spans="2:2" ht="14.25" customHeight="1">
      <c r="B310" s="12"/>
    </row>
    <row r="311" spans="2:2" ht="14.25" customHeight="1">
      <c r="B311" s="12"/>
    </row>
    <row r="312" spans="2:2" ht="14.25" customHeight="1">
      <c r="B312" s="12"/>
    </row>
    <row r="313" spans="2:2" ht="14.25" customHeight="1">
      <c r="B313" s="12"/>
    </row>
    <row r="314" spans="2:2" ht="14.25" customHeight="1">
      <c r="B314" s="12"/>
    </row>
    <row r="315" spans="2:2" ht="14.25" customHeight="1">
      <c r="B315" s="12"/>
    </row>
    <row r="316" spans="2:2" ht="14.25" customHeight="1">
      <c r="B316" s="12"/>
    </row>
    <row r="317" spans="2:2" ht="14.25" customHeight="1">
      <c r="B317" s="12"/>
    </row>
    <row r="318" spans="2:2" ht="14.25" customHeight="1">
      <c r="B318" s="12"/>
    </row>
    <row r="319" spans="2:2" ht="14.25" customHeight="1">
      <c r="B319" s="12"/>
    </row>
    <row r="320" spans="2:2" ht="14.25" customHeight="1">
      <c r="B320" s="12"/>
    </row>
    <row r="321" spans="2:2" ht="14.25" customHeight="1">
      <c r="B321" s="12"/>
    </row>
    <row r="322" spans="2:2" ht="14.25" customHeight="1">
      <c r="B322" s="12"/>
    </row>
    <row r="323" spans="2:2" ht="14.25" customHeight="1">
      <c r="B323" s="12"/>
    </row>
    <row r="324" spans="2:2" ht="14.25" customHeight="1">
      <c r="B324" s="12"/>
    </row>
    <row r="325" spans="2:2" ht="14.25" customHeight="1">
      <c r="B325" s="12"/>
    </row>
    <row r="326" spans="2:2" ht="14.25" customHeight="1">
      <c r="B326" s="12"/>
    </row>
    <row r="327" spans="2:2" ht="14.25" customHeight="1">
      <c r="B327" s="12"/>
    </row>
    <row r="328" spans="2:2" ht="14.25" customHeight="1">
      <c r="B328" s="12"/>
    </row>
    <row r="329" spans="2:2" ht="14.25" customHeight="1">
      <c r="B329" s="12"/>
    </row>
    <row r="330" spans="2:2" ht="14.25" customHeight="1">
      <c r="B330" s="12"/>
    </row>
    <row r="331" spans="2:2" ht="14.25" customHeight="1">
      <c r="B331" s="12"/>
    </row>
    <row r="332" spans="2:2" ht="14.25" customHeight="1">
      <c r="B332" s="12"/>
    </row>
    <row r="333" spans="2:2" ht="14.25" customHeight="1">
      <c r="B333" s="12"/>
    </row>
    <row r="334" spans="2:2" ht="14.25" customHeight="1">
      <c r="B334" s="12"/>
    </row>
    <row r="335" spans="2:2" ht="14.25" customHeight="1">
      <c r="B335" s="12"/>
    </row>
    <row r="336" spans="2:2" ht="14.25" customHeight="1">
      <c r="B336" s="12"/>
    </row>
    <row r="337" spans="2:2" ht="14.25" customHeight="1">
      <c r="B337" s="12"/>
    </row>
    <row r="338" spans="2:2" ht="14.25" customHeight="1">
      <c r="B338" s="12"/>
    </row>
    <row r="339" spans="2:2" ht="14.25" customHeight="1">
      <c r="B339" s="12"/>
    </row>
    <row r="340" spans="2:2" ht="14.25" customHeight="1">
      <c r="B340" s="12"/>
    </row>
    <row r="341" spans="2:2" ht="14.25" customHeight="1">
      <c r="B341" s="12"/>
    </row>
    <row r="342" spans="2:2" ht="14.25" customHeight="1">
      <c r="B342" s="12"/>
    </row>
    <row r="343" spans="2:2" ht="14.25" customHeight="1">
      <c r="B343" s="12"/>
    </row>
    <row r="344" spans="2:2" ht="14.25" customHeight="1">
      <c r="B344" s="12"/>
    </row>
    <row r="345" spans="2:2" ht="14.25" customHeight="1">
      <c r="B345" s="12"/>
    </row>
    <row r="346" spans="2:2" ht="14.25" customHeight="1">
      <c r="B346" s="12"/>
    </row>
    <row r="347" spans="2:2" ht="14.25" customHeight="1">
      <c r="B347" s="12"/>
    </row>
    <row r="348" spans="2:2" ht="14.25" customHeight="1">
      <c r="B348" s="12"/>
    </row>
    <row r="349" spans="2:2" ht="14.25" customHeight="1">
      <c r="B349" s="12"/>
    </row>
    <row r="350" spans="2:2" ht="14.25" customHeight="1">
      <c r="B350" s="12"/>
    </row>
    <row r="351" spans="2:2" ht="14.25" customHeight="1">
      <c r="B351" s="12"/>
    </row>
    <row r="352" spans="2:2" ht="14.25" customHeight="1">
      <c r="B352" s="12"/>
    </row>
    <row r="353" spans="2:2" ht="14.25" customHeight="1">
      <c r="B353" s="12"/>
    </row>
    <row r="354" spans="2:2" ht="14.25" customHeight="1">
      <c r="B354" s="12"/>
    </row>
    <row r="355" spans="2:2" ht="14.25" customHeight="1">
      <c r="B355" s="12"/>
    </row>
    <row r="356" spans="2:2" ht="14.25" customHeight="1">
      <c r="B356" s="12"/>
    </row>
    <row r="357" spans="2:2" ht="14.25" customHeight="1">
      <c r="B357" s="12"/>
    </row>
    <row r="358" spans="2:2" ht="14.25" customHeight="1">
      <c r="B358" s="12"/>
    </row>
    <row r="359" spans="2:2" ht="14.25" customHeight="1">
      <c r="B359" s="12"/>
    </row>
    <row r="360" spans="2:2" ht="14.25" customHeight="1">
      <c r="B360" s="12"/>
    </row>
    <row r="361" spans="2:2" ht="14.25" customHeight="1">
      <c r="B361" s="12"/>
    </row>
    <row r="362" spans="2:2" ht="14.25" customHeight="1">
      <c r="B362" s="12"/>
    </row>
    <row r="363" spans="2:2" ht="14.25" customHeight="1">
      <c r="B363" s="12"/>
    </row>
    <row r="364" spans="2:2" ht="14.25" customHeight="1">
      <c r="B364" s="12"/>
    </row>
    <row r="365" spans="2:2" ht="14.25" customHeight="1">
      <c r="B365" s="12"/>
    </row>
    <row r="366" spans="2:2" ht="14.25" customHeight="1">
      <c r="B366" s="12"/>
    </row>
    <row r="367" spans="2:2" ht="14.25" customHeight="1">
      <c r="B367" s="12"/>
    </row>
    <row r="368" spans="2:2" ht="14.25" customHeight="1">
      <c r="B368" s="12"/>
    </row>
    <row r="369" spans="2:2" ht="14.25" customHeight="1">
      <c r="B369" s="12"/>
    </row>
    <row r="370" spans="2:2" ht="14.25" customHeight="1">
      <c r="B370" s="12"/>
    </row>
    <row r="371" spans="2:2" ht="14.25" customHeight="1">
      <c r="B371" s="12"/>
    </row>
    <row r="372" spans="2:2" ht="14.25" customHeight="1">
      <c r="B372" s="12"/>
    </row>
    <row r="373" spans="2:2" ht="14.25" customHeight="1">
      <c r="B373" s="12"/>
    </row>
    <row r="374" spans="2:2" ht="14.25" customHeight="1">
      <c r="B374" s="12"/>
    </row>
    <row r="375" spans="2:2" ht="14.25" customHeight="1">
      <c r="B375" s="12"/>
    </row>
    <row r="376" spans="2:2" ht="14.25" customHeight="1">
      <c r="B376" s="12"/>
    </row>
    <row r="377" spans="2:2" ht="14.25" customHeight="1">
      <c r="B377" s="12"/>
    </row>
    <row r="378" spans="2:2" ht="14.25" customHeight="1">
      <c r="B378" s="12"/>
    </row>
    <row r="379" spans="2:2" ht="14.25" customHeight="1">
      <c r="B379" s="12"/>
    </row>
    <row r="380" spans="2:2" ht="14.25" customHeight="1">
      <c r="B380" s="12"/>
    </row>
    <row r="381" spans="2:2" ht="14.25" customHeight="1">
      <c r="B381" s="12"/>
    </row>
    <row r="382" spans="2:2" ht="14.25" customHeight="1">
      <c r="B382" s="12"/>
    </row>
    <row r="383" spans="2:2" ht="14.25" customHeight="1">
      <c r="B383" s="12"/>
    </row>
    <row r="384" spans="2:2" ht="14.25" customHeight="1">
      <c r="B384" s="12"/>
    </row>
    <row r="385" spans="2:2" ht="14.25" customHeight="1">
      <c r="B385" s="12"/>
    </row>
    <row r="386" spans="2:2" ht="14.25" customHeight="1">
      <c r="B386" s="12"/>
    </row>
    <row r="387" spans="2:2" ht="14.25" customHeight="1">
      <c r="B387" s="12"/>
    </row>
    <row r="388" spans="2:2" ht="14.25" customHeight="1">
      <c r="B388" s="12"/>
    </row>
    <row r="389" spans="2:2" ht="14.25" customHeight="1">
      <c r="B389" s="12"/>
    </row>
    <row r="390" spans="2:2" ht="14.25" customHeight="1">
      <c r="B390" s="12"/>
    </row>
    <row r="391" spans="2:2" ht="14.25" customHeight="1">
      <c r="B391" s="12"/>
    </row>
    <row r="392" spans="2:2" ht="14.25" customHeight="1">
      <c r="B392" s="12"/>
    </row>
    <row r="393" spans="2:2" ht="14.25" customHeight="1">
      <c r="B393" s="12"/>
    </row>
    <row r="394" spans="2:2" ht="14.25" customHeight="1">
      <c r="B394" s="12"/>
    </row>
    <row r="395" spans="2:2" ht="14.25" customHeight="1">
      <c r="B395" s="12"/>
    </row>
    <row r="396" spans="2:2" ht="14.25" customHeight="1">
      <c r="B396" s="12"/>
    </row>
    <row r="397" spans="2:2" ht="14.25" customHeight="1">
      <c r="B397" s="12"/>
    </row>
    <row r="398" spans="2:2" ht="14.25" customHeight="1">
      <c r="B398" s="12"/>
    </row>
    <row r="399" spans="2:2" ht="14.25" customHeight="1">
      <c r="B399" s="12"/>
    </row>
    <row r="400" spans="2:2" ht="14.25" customHeight="1">
      <c r="B400" s="12"/>
    </row>
    <row r="401" spans="2:2" ht="14.25" customHeight="1">
      <c r="B401" s="12"/>
    </row>
    <row r="402" spans="2:2" ht="14.25" customHeight="1">
      <c r="B402" s="12"/>
    </row>
    <row r="403" spans="2:2" ht="14.25" customHeight="1">
      <c r="B403" s="12"/>
    </row>
    <row r="404" spans="2:2" ht="14.25" customHeight="1">
      <c r="B404" s="12"/>
    </row>
    <row r="405" spans="2:2" ht="14.25" customHeight="1">
      <c r="B405" s="12"/>
    </row>
    <row r="406" spans="2:2" ht="14.25" customHeight="1">
      <c r="B406" s="12"/>
    </row>
    <row r="407" spans="2:2" ht="14.25" customHeight="1">
      <c r="B407" s="12"/>
    </row>
    <row r="408" spans="2:2" ht="14.25" customHeight="1">
      <c r="B408" s="12"/>
    </row>
    <row r="409" spans="2:2" ht="14.25" customHeight="1">
      <c r="B409" s="12"/>
    </row>
    <row r="410" spans="2:2" ht="14.25" customHeight="1">
      <c r="B410" s="12"/>
    </row>
    <row r="411" spans="2:2" ht="14.25" customHeight="1">
      <c r="B411" s="12"/>
    </row>
    <row r="412" spans="2:2" ht="14.25" customHeight="1">
      <c r="B412" s="12"/>
    </row>
    <row r="413" spans="2:2" ht="14.25" customHeight="1">
      <c r="B413" s="12"/>
    </row>
    <row r="414" spans="2:2" ht="14.25" customHeight="1">
      <c r="B414" s="12"/>
    </row>
    <row r="415" spans="2:2" ht="14.25" customHeight="1">
      <c r="B415" s="12"/>
    </row>
    <row r="416" spans="2:2" ht="14.25" customHeight="1">
      <c r="B416" s="12"/>
    </row>
    <row r="417" spans="2:2" ht="14.25" customHeight="1">
      <c r="B417" s="12"/>
    </row>
    <row r="418" spans="2:2" ht="14.25" customHeight="1">
      <c r="B418" s="12"/>
    </row>
    <row r="419" spans="2:2" ht="14.25" customHeight="1">
      <c r="B419" s="12"/>
    </row>
    <row r="420" spans="2:2" ht="14.25" customHeight="1">
      <c r="B420" s="12"/>
    </row>
    <row r="421" spans="2:2" ht="14.25" customHeight="1">
      <c r="B421" s="12"/>
    </row>
    <row r="422" spans="2:2" ht="14.25" customHeight="1">
      <c r="B422" s="12"/>
    </row>
    <row r="423" spans="2:2" ht="14.25" customHeight="1">
      <c r="B423" s="12"/>
    </row>
    <row r="424" spans="2:2" ht="14.25" customHeight="1">
      <c r="B424" s="12"/>
    </row>
    <row r="425" spans="2:2" ht="14.25" customHeight="1">
      <c r="B425" s="12"/>
    </row>
    <row r="426" spans="2:2" ht="14.25" customHeight="1">
      <c r="B426" s="12"/>
    </row>
    <row r="427" spans="2:2" ht="14.25" customHeight="1">
      <c r="B427" s="12"/>
    </row>
    <row r="428" spans="2:2" ht="14.25" customHeight="1">
      <c r="B428" s="12"/>
    </row>
    <row r="429" spans="2:2" ht="14.25" customHeight="1">
      <c r="B429" s="12"/>
    </row>
    <row r="430" spans="2:2" ht="14.25" customHeight="1">
      <c r="B430" s="12"/>
    </row>
    <row r="431" spans="2:2" ht="14.25" customHeight="1">
      <c r="B431" s="12"/>
    </row>
    <row r="432" spans="2:2" ht="14.25" customHeight="1">
      <c r="B432" s="12"/>
    </row>
    <row r="433" spans="2:2" ht="14.25" customHeight="1">
      <c r="B433" s="12"/>
    </row>
    <row r="434" spans="2:2" ht="14.25" customHeight="1">
      <c r="B434" s="12"/>
    </row>
    <row r="435" spans="2:2" ht="14.25" customHeight="1">
      <c r="B435" s="12"/>
    </row>
    <row r="436" spans="2:2" ht="14.25" customHeight="1">
      <c r="B436" s="12"/>
    </row>
    <row r="437" spans="2:2" ht="14.25" customHeight="1">
      <c r="B437" s="12"/>
    </row>
    <row r="438" spans="2:2" ht="14.25" customHeight="1">
      <c r="B438" s="12"/>
    </row>
    <row r="439" spans="2:2" ht="14.25" customHeight="1">
      <c r="B439" s="12"/>
    </row>
    <row r="440" spans="2:2" ht="14.25" customHeight="1">
      <c r="B440" s="12"/>
    </row>
    <row r="441" spans="2:2" ht="14.25" customHeight="1">
      <c r="B441" s="12"/>
    </row>
    <row r="442" spans="2:2" ht="14.25" customHeight="1">
      <c r="B442" s="12"/>
    </row>
    <row r="443" spans="2:2" ht="14.25" customHeight="1">
      <c r="B443" s="12"/>
    </row>
    <row r="444" spans="2:2" ht="14.25" customHeight="1">
      <c r="B444" s="12"/>
    </row>
    <row r="445" spans="2:2" ht="14.25" customHeight="1">
      <c r="B445" s="12"/>
    </row>
    <row r="446" spans="2:2" ht="14.25" customHeight="1">
      <c r="B446" s="12"/>
    </row>
    <row r="447" spans="2:2" ht="14.25" customHeight="1">
      <c r="B447" s="12"/>
    </row>
    <row r="448" spans="2:2" ht="14.25" customHeight="1">
      <c r="B448" s="12"/>
    </row>
    <row r="449" spans="2:2" ht="14.25" customHeight="1">
      <c r="B449" s="12"/>
    </row>
    <row r="450" spans="2:2" ht="14.25" customHeight="1">
      <c r="B450" s="12"/>
    </row>
    <row r="451" spans="2:2" ht="14.25" customHeight="1">
      <c r="B451" s="12"/>
    </row>
    <row r="452" spans="2:2" ht="14.25" customHeight="1">
      <c r="B452" s="12"/>
    </row>
    <row r="453" spans="2:2" ht="14.25" customHeight="1">
      <c r="B453" s="12"/>
    </row>
    <row r="454" spans="2:2" ht="14.25" customHeight="1">
      <c r="B454" s="12"/>
    </row>
    <row r="455" spans="2:2" ht="14.25" customHeight="1">
      <c r="B455" s="12"/>
    </row>
    <row r="456" spans="2:2" ht="14.25" customHeight="1">
      <c r="B456" s="12"/>
    </row>
    <row r="457" spans="2:2" ht="14.25" customHeight="1">
      <c r="B457" s="12"/>
    </row>
    <row r="458" spans="2:2" ht="14.25" customHeight="1">
      <c r="B458" s="12"/>
    </row>
    <row r="459" spans="2:2" ht="14.25" customHeight="1">
      <c r="B459" s="12"/>
    </row>
    <row r="460" spans="2:2" ht="14.25" customHeight="1">
      <c r="B460" s="12"/>
    </row>
    <row r="461" spans="2:2" ht="14.25" customHeight="1">
      <c r="B461" s="12"/>
    </row>
    <row r="462" spans="2:2" ht="14.25" customHeight="1">
      <c r="B462" s="12"/>
    </row>
    <row r="463" spans="2:2" ht="14.25" customHeight="1">
      <c r="B463" s="12"/>
    </row>
    <row r="464" spans="2:2" ht="14.25" customHeight="1">
      <c r="B464" s="12"/>
    </row>
    <row r="465" spans="2:2" ht="14.25" customHeight="1">
      <c r="B465" s="12"/>
    </row>
    <row r="466" spans="2:2" ht="14.25" customHeight="1">
      <c r="B466" s="12"/>
    </row>
    <row r="467" spans="2:2" ht="14.25" customHeight="1">
      <c r="B467" s="12"/>
    </row>
    <row r="468" spans="2:2" ht="14.25" customHeight="1">
      <c r="B468" s="12"/>
    </row>
    <row r="469" spans="2:2" ht="14.25" customHeight="1">
      <c r="B469" s="12"/>
    </row>
    <row r="470" spans="2:2" ht="14.25" customHeight="1">
      <c r="B470" s="12"/>
    </row>
    <row r="471" spans="2:2" ht="14.25" customHeight="1">
      <c r="B471" s="12"/>
    </row>
    <row r="472" spans="2:2" ht="14.25" customHeight="1">
      <c r="B472" s="12"/>
    </row>
    <row r="473" spans="2:2" ht="14.25" customHeight="1">
      <c r="B473" s="12"/>
    </row>
    <row r="474" spans="2:2" ht="14.25" customHeight="1">
      <c r="B474" s="12"/>
    </row>
    <row r="475" spans="2:2" ht="14.25" customHeight="1">
      <c r="B475" s="12"/>
    </row>
    <row r="476" spans="2:2" ht="14.25" customHeight="1">
      <c r="B476" s="12"/>
    </row>
    <row r="477" spans="2:2" ht="14.25" customHeight="1">
      <c r="B477" s="12"/>
    </row>
    <row r="478" spans="2:2" ht="14.25" customHeight="1">
      <c r="B478" s="12"/>
    </row>
    <row r="479" spans="2:2" ht="14.25" customHeight="1">
      <c r="B479" s="12"/>
    </row>
    <row r="480" spans="2:2" ht="14.25" customHeight="1">
      <c r="B480" s="12"/>
    </row>
    <row r="481" spans="2:2" ht="14.25" customHeight="1">
      <c r="B481" s="12"/>
    </row>
    <row r="482" spans="2:2" ht="14.25" customHeight="1">
      <c r="B482" s="12"/>
    </row>
    <row r="483" spans="2:2" ht="14.25" customHeight="1">
      <c r="B483" s="12"/>
    </row>
    <row r="484" spans="2:2" ht="14.25" customHeight="1">
      <c r="B484" s="12"/>
    </row>
    <row r="485" spans="2:2" ht="14.25" customHeight="1">
      <c r="B485" s="12"/>
    </row>
    <row r="486" spans="2:2" ht="14.25" customHeight="1">
      <c r="B486" s="12"/>
    </row>
    <row r="487" spans="2:2" ht="14.25" customHeight="1">
      <c r="B487" s="12"/>
    </row>
    <row r="488" spans="2:2" ht="14.25" customHeight="1">
      <c r="B488" s="12"/>
    </row>
    <row r="489" spans="2:2" ht="14.25" customHeight="1">
      <c r="B489" s="12"/>
    </row>
    <row r="490" spans="2:2" ht="14.25" customHeight="1">
      <c r="B490" s="12"/>
    </row>
    <row r="491" spans="2:2" ht="14.25" customHeight="1">
      <c r="B491" s="12"/>
    </row>
    <row r="492" spans="2:2" ht="14.25" customHeight="1">
      <c r="B492" s="12"/>
    </row>
    <row r="493" spans="2:2" ht="14.25" customHeight="1">
      <c r="B493" s="12"/>
    </row>
    <row r="494" spans="2:2" ht="14.25" customHeight="1">
      <c r="B494" s="12"/>
    </row>
    <row r="495" spans="2:2" ht="14.25" customHeight="1">
      <c r="B495" s="12"/>
    </row>
    <row r="496" spans="2:2" ht="14.25" customHeight="1">
      <c r="B496" s="12"/>
    </row>
    <row r="497" spans="2:2" ht="14.25" customHeight="1">
      <c r="B497" s="12"/>
    </row>
    <row r="498" spans="2:2" ht="14.25" customHeight="1">
      <c r="B498" s="12"/>
    </row>
    <row r="499" spans="2:2" ht="14.25" customHeight="1">
      <c r="B499" s="12"/>
    </row>
    <row r="500" spans="2:2" ht="14.25" customHeight="1">
      <c r="B500" s="12"/>
    </row>
    <row r="501" spans="2:2" ht="14.25" customHeight="1">
      <c r="B501" s="12"/>
    </row>
    <row r="502" spans="2:2" ht="14.25" customHeight="1">
      <c r="B502" s="12"/>
    </row>
    <row r="503" spans="2:2" ht="14.25" customHeight="1">
      <c r="B503" s="12"/>
    </row>
    <row r="504" spans="2:2" ht="14.25" customHeight="1">
      <c r="B504" s="12"/>
    </row>
    <row r="505" spans="2:2" ht="14.25" customHeight="1">
      <c r="B505" s="12"/>
    </row>
    <row r="506" spans="2:2" ht="14.25" customHeight="1">
      <c r="B506" s="12"/>
    </row>
    <row r="507" spans="2:2" ht="14.25" customHeight="1">
      <c r="B507" s="12"/>
    </row>
    <row r="508" spans="2:2" ht="14.25" customHeight="1">
      <c r="B508" s="12"/>
    </row>
    <row r="509" spans="2:2" ht="14.25" customHeight="1">
      <c r="B509" s="12"/>
    </row>
    <row r="510" spans="2:2" ht="14.25" customHeight="1">
      <c r="B510" s="12"/>
    </row>
    <row r="511" spans="2:2" ht="14.25" customHeight="1">
      <c r="B511" s="12"/>
    </row>
    <row r="512" spans="2:2" ht="14.25" customHeight="1">
      <c r="B512" s="12"/>
    </row>
    <row r="513" spans="2:2" ht="14.25" customHeight="1">
      <c r="B513" s="12"/>
    </row>
    <row r="514" spans="2:2" ht="14.25" customHeight="1">
      <c r="B514" s="12"/>
    </row>
    <row r="515" spans="2:2" ht="14.25" customHeight="1">
      <c r="B515" s="12"/>
    </row>
    <row r="516" spans="2:2" ht="14.25" customHeight="1">
      <c r="B516" s="12"/>
    </row>
    <row r="517" spans="2:2" ht="14.25" customHeight="1">
      <c r="B517" s="12"/>
    </row>
    <row r="518" spans="2:2" ht="14.25" customHeight="1">
      <c r="B518" s="12"/>
    </row>
    <row r="519" spans="2:2" ht="14.25" customHeight="1">
      <c r="B519" s="12"/>
    </row>
    <row r="520" spans="2:2" ht="14.25" customHeight="1">
      <c r="B520" s="12"/>
    </row>
    <row r="521" spans="2:2" ht="14.25" customHeight="1">
      <c r="B521" s="12"/>
    </row>
    <row r="522" spans="2:2" ht="14.25" customHeight="1">
      <c r="B522" s="12"/>
    </row>
    <row r="523" spans="2:2" ht="14.25" customHeight="1">
      <c r="B523" s="12"/>
    </row>
    <row r="524" spans="2:2" ht="14.25" customHeight="1">
      <c r="B524" s="12"/>
    </row>
    <row r="525" spans="2:2" ht="14.25" customHeight="1">
      <c r="B525" s="12"/>
    </row>
    <row r="526" spans="2:2" ht="14.25" customHeight="1">
      <c r="B526" s="12"/>
    </row>
    <row r="527" spans="2:2" ht="14.25" customHeight="1">
      <c r="B527" s="12"/>
    </row>
    <row r="528" spans="2:2" ht="14.25" customHeight="1">
      <c r="B528" s="12"/>
    </row>
    <row r="529" spans="2:2" ht="14.25" customHeight="1">
      <c r="B529" s="12"/>
    </row>
    <row r="530" spans="2:2" ht="14.25" customHeight="1">
      <c r="B530" s="12"/>
    </row>
    <row r="531" spans="2:2" ht="14.25" customHeight="1">
      <c r="B531" s="12"/>
    </row>
    <row r="532" spans="2:2" ht="14.25" customHeight="1">
      <c r="B532" s="12"/>
    </row>
    <row r="533" spans="2:2" ht="14.25" customHeight="1">
      <c r="B533" s="12"/>
    </row>
    <row r="534" spans="2:2" ht="14.25" customHeight="1">
      <c r="B534" s="12"/>
    </row>
    <row r="535" spans="2:2" ht="14.25" customHeight="1">
      <c r="B535" s="12"/>
    </row>
    <row r="536" spans="2:2" ht="14.25" customHeight="1">
      <c r="B536" s="12"/>
    </row>
    <row r="537" spans="2:2" ht="14.25" customHeight="1">
      <c r="B537" s="12"/>
    </row>
    <row r="538" spans="2:2" ht="14.25" customHeight="1">
      <c r="B538" s="12"/>
    </row>
    <row r="539" spans="2:2" ht="14.25" customHeight="1">
      <c r="B539" s="12"/>
    </row>
    <row r="540" spans="2:2" ht="14.25" customHeight="1">
      <c r="B540" s="12"/>
    </row>
    <row r="541" spans="2:2" ht="14.25" customHeight="1">
      <c r="B541" s="12"/>
    </row>
    <row r="542" spans="2:2" ht="14.25" customHeight="1">
      <c r="B542" s="12"/>
    </row>
    <row r="543" spans="2:2" ht="14.25" customHeight="1">
      <c r="B543" s="12"/>
    </row>
    <row r="544" spans="2:2" ht="14.25" customHeight="1">
      <c r="B544" s="12"/>
    </row>
    <row r="545" spans="2:2" ht="14.25" customHeight="1">
      <c r="B545" s="12"/>
    </row>
    <row r="546" spans="2:2" ht="14.25" customHeight="1">
      <c r="B546" s="12"/>
    </row>
    <row r="547" spans="2:2" ht="14.25" customHeight="1">
      <c r="B547" s="12"/>
    </row>
    <row r="548" spans="2:2" ht="14.25" customHeight="1">
      <c r="B548" s="12"/>
    </row>
    <row r="549" spans="2:2" ht="14.25" customHeight="1">
      <c r="B549" s="12"/>
    </row>
    <row r="550" spans="2:2" ht="14.25" customHeight="1">
      <c r="B550" s="12"/>
    </row>
    <row r="551" spans="2:2" ht="14.25" customHeight="1">
      <c r="B551" s="12"/>
    </row>
    <row r="552" spans="2:2" ht="14.25" customHeight="1">
      <c r="B552" s="12"/>
    </row>
    <row r="553" spans="2:2" ht="14.25" customHeight="1">
      <c r="B553" s="12"/>
    </row>
    <row r="554" spans="2:2" ht="14.25" customHeight="1">
      <c r="B554" s="12"/>
    </row>
    <row r="555" spans="2:2" ht="14.25" customHeight="1">
      <c r="B555" s="12"/>
    </row>
    <row r="556" spans="2:2" ht="14.25" customHeight="1">
      <c r="B556" s="12"/>
    </row>
    <row r="557" spans="2:2" ht="14.25" customHeight="1">
      <c r="B557" s="12"/>
    </row>
    <row r="558" spans="2:2" ht="14.25" customHeight="1">
      <c r="B558" s="12"/>
    </row>
    <row r="559" spans="2:2" ht="14.25" customHeight="1">
      <c r="B559" s="12"/>
    </row>
    <row r="560" spans="2:2" ht="14.25" customHeight="1">
      <c r="B560" s="12"/>
    </row>
    <row r="561" spans="2:2" ht="14.25" customHeight="1">
      <c r="B561" s="12"/>
    </row>
    <row r="562" spans="2:2" ht="14.25" customHeight="1">
      <c r="B562" s="12"/>
    </row>
    <row r="563" spans="2:2" ht="14.25" customHeight="1">
      <c r="B563" s="12"/>
    </row>
    <row r="564" spans="2:2" ht="14.25" customHeight="1">
      <c r="B564" s="12"/>
    </row>
    <row r="565" spans="2:2" ht="14.25" customHeight="1">
      <c r="B565" s="12"/>
    </row>
    <row r="566" spans="2:2" ht="14.25" customHeight="1">
      <c r="B566" s="12"/>
    </row>
    <row r="567" spans="2:2" ht="14.25" customHeight="1">
      <c r="B567" s="12"/>
    </row>
    <row r="568" spans="2:2" ht="14.25" customHeight="1">
      <c r="B568" s="12"/>
    </row>
    <row r="569" spans="2:2" ht="14.25" customHeight="1">
      <c r="B569" s="12"/>
    </row>
    <row r="570" spans="2:2" ht="14.25" customHeight="1">
      <c r="B570" s="12"/>
    </row>
    <row r="571" spans="2:2" ht="14.25" customHeight="1">
      <c r="B571" s="12"/>
    </row>
    <row r="572" spans="2:2" ht="14.25" customHeight="1">
      <c r="B572" s="12"/>
    </row>
    <row r="573" spans="2:2" ht="14.25" customHeight="1">
      <c r="B573" s="12"/>
    </row>
    <row r="574" spans="2:2" ht="14.25" customHeight="1">
      <c r="B574" s="12"/>
    </row>
    <row r="575" spans="2:2" ht="14.25" customHeight="1">
      <c r="B575" s="12"/>
    </row>
    <row r="576" spans="2:2" ht="14.25" customHeight="1">
      <c r="B576" s="12"/>
    </row>
    <row r="577" spans="2:2" ht="14.25" customHeight="1">
      <c r="B577" s="12"/>
    </row>
    <row r="578" spans="2:2" ht="14.25" customHeight="1">
      <c r="B578" s="12"/>
    </row>
    <row r="579" spans="2:2" ht="14.25" customHeight="1">
      <c r="B579" s="12"/>
    </row>
    <row r="580" spans="2:2" ht="14.25" customHeight="1">
      <c r="B580" s="12"/>
    </row>
    <row r="581" spans="2:2" ht="14.25" customHeight="1">
      <c r="B581" s="12"/>
    </row>
    <row r="582" spans="2:2" ht="14.25" customHeight="1">
      <c r="B582" s="12"/>
    </row>
    <row r="583" spans="2:2" ht="14.25" customHeight="1">
      <c r="B583" s="12"/>
    </row>
    <row r="584" spans="2:2" ht="14.25" customHeight="1">
      <c r="B584" s="12"/>
    </row>
    <row r="585" spans="2:2" ht="14.25" customHeight="1">
      <c r="B585" s="12"/>
    </row>
    <row r="586" spans="2:2" ht="14.25" customHeight="1">
      <c r="B586" s="12"/>
    </row>
    <row r="587" spans="2:2" ht="14.25" customHeight="1">
      <c r="B587" s="12"/>
    </row>
    <row r="588" spans="2:2" ht="14.25" customHeight="1">
      <c r="B588" s="12"/>
    </row>
    <row r="589" spans="2:2" ht="14.25" customHeight="1">
      <c r="B589" s="12"/>
    </row>
    <row r="590" spans="2:2" ht="14.25" customHeight="1">
      <c r="B590" s="12"/>
    </row>
    <row r="591" spans="2:2" ht="14.25" customHeight="1">
      <c r="B591" s="12"/>
    </row>
    <row r="592" spans="2:2" ht="14.25" customHeight="1">
      <c r="B592" s="12"/>
    </row>
    <row r="593" spans="2:2" ht="14.25" customHeight="1">
      <c r="B593" s="12"/>
    </row>
    <row r="594" spans="2:2" ht="14.25" customHeight="1">
      <c r="B594" s="12"/>
    </row>
    <row r="595" spans="2:2" ht="14.25" customHeight="1">
      <c r="B595" s="12"/>
    </row>
    <row r="596" spans="2:2" ht="14.25" customHeight="1">
      <c r="B596" s="12"/>
    </row>
    <row r="597" spans="2:2" ht="14.25" customHeight="1">
      <c r="B597" s="12"/>
    </row>
    <row r="598" spans="2:2" ht="14.25" customHeight="1">
      <c r="B598" s="12"/>
    </row>
    <row r="599" spans="2:2" ht="14.25" customHeight="1">
      <c r="B599" s="12"/>
    </row>
    <row r="600" spans="2:2" ht="14.25" customHeight="1">
      <c r="B600" s="12"/>
    </row>
    <row r="601" spans="2:2" ht="14.25" customHeight="1">
      <c r="B601" s="12"/>
    </row>
    <row r="602" spans="2:2" ht="14.25" customHeight="1">
      <c r="B602" s="12"/>
    </row>
    <row r="603" spans="2:2" ht="14.25" customHeight="1">
      <c r="B603" s="12"/>
    </row>
    <row r="604" spans="2:2" ht="14.25" customHeight="1">
      <c r="B604" s="12"/>
    </row>
    <row r="605" spans="2:2" ht="14.25" customHeight="1">
      <c r="B605" s="12"/>
    </row>
    <row r="606" spans="2:2" ht="14.25" customHeight="1">
      <c r="B606" s="12"/>
    </row>
    <row r="607" spans="2:2" ht="14.25" customHeight="1">
      <c r="B607" s="12"/>
    </row>
    <row r="608" spans="2:2" ht="14.25" customHeight="1">
      <c r="B608" s="12"/>
    </row>
    <row r="609" spans="2:2" ht="14.25" customHeight="1">
      <c r="B609" s="12"/>
    </row>
    <row r="610" spans="2:2" ht="14.25" customHeight="1">
      <c r="B610" s="12"/>
    </row>
    <row r="611" spans="2:2" ht="14.25" customHeight="1">
      <c r="B611" s="12"/>
    </row>
    <row r="612" spans="2:2" ht="14.25" customHeight="1">
      <c r="B612" s="12"/>
    </row>
    <row r="613" spans="2:2" ht="14.25" customHeight="1">
      <c r="B613" s="12"/>
    </row>
    <row r="614" spans="2:2" ht="14.25" customHeight="1">
      <c r="B614" s="12"/>
    </row>
    <row r="615" spans="2:2" ht="14.25" customHeight="1">
      <c r="B615" s="12"/>
    </row>
    <row r="616" spans="2:2" ht="14.25" customHeight="1">
      <c r="B616" s="12"/>
    </row>
    <row r="617" spans="2:2" ht="14.25" customHeight="1">
      <c r="B617" s="12"/>
    </row>
    <row r="618" spans="2:2" ht="14.25" customHeight="1">
      <c r="B618" s="12"/>
    </row>
    <row r="619" spans="2:2" ht="14.25" customHeight="1">
      <c r="B619" s="12"/>
    </row>
    <row r="620" spans="2:2" ht="14.25" customHeight="1">
      <c r="B620" s="12"/>
    </row>
    <row r="621" spans="2:2" ht="14.25" customHeight="1">
      <c r="B621" s="12"/>
    </row>
    <row r="622" spans="2:2" ht="14.25" customHeight="1">
      <c r="B622" s="12"/>
    </row>
    <row r="623" spans="2:2" ht="14.25" customHeight="1">
      <c r="B623" s="12"/>
    </row>
    <row r="624" spans="2:2" ht="14.25" customHeight="1">
      <c r="B624" s="12"/>
    </row>
    <row r="625" spans="2:2" ht="14.25" customHeight="1">
      <c r="B625" s="12"/>
    </row>
    <row r="626" spans="2:2" ht="14.25" customHeight="1">
      <c r="B626" s="12"/>
    </row>
    <row r="627" spans="2:2" ht="14.25" customHeight="1">
      <c r="B627" s="12"/>
    </row>
    <row r="628" spans="2:2" ht="14.25" customHeight="1">
      <c r="B628" s="12"/>
    </row>
    <row r="629" spans="2:2" ht="14.25" customHeight="1">
      <c r="B629" s="12"/>
    </row>
    <row r="630" spans="2:2" ht="14.25" customHeight="1">
      <c r="B630" s="12"/>
    </row>
    <row r="631" spans="2:2" ht="14.25" customHeight="1">
      <c r="B631" s="12"/>
    </row>
    <row r="632" spans="2:2" ht="14.25" customHeight="1">
      <c r="B632" s="12"/>
    </row>
    <row r="633" spans="2:2" ht="14.25" customHeight="1">
      <c r="B633" s="12"/>
    </row>
    <row r="634" spans="2:2" ht="14.25" customHeight="1">
      <c r="B634" s="12"/>
    </row>
    <row r="635" spans="2:2" ht="14.25" customHeight="1">
      <c r="B635" s="12"/>
    </row>
    <row r="636" spans="2:2" ht="14.25" customHeight="1">
      <c r="B636" s="12"/>
    </row>
    <row r="637" spans="2:2" ht="14.25" customHeight="1">
      <c r="B637" s="12"/>
    </row>
    <row r="638" spans="2:2" ht="14.25" customHeight="1">
      <c r="B638" s="12"/>
    </row>
    <row r="639" spans="2:2" ht="14.25" customHeight="1">
      <c r="B639" s="12"/>
    </row>
    <row r="640" spans="2:2" ht="14.25" customHeight="1">
      <c r="B640" s="12"/>
    </row>
    <row r="641" spans="2:2" ht="14.25" customHeight="1">
      <c r="B641" s="12"/>
    </row>
    <row r="642" spans="2:2" ht="14.25" customHeight="1">
      <c r="B642" s="12"/>
    </row>
    <row r="643" spans="2:2" ht="14.25" customHeight="1">
      <c r="B643" s="12"/>
    </row>
    <row r="644" spans="2:2" ht="14.25" customHeight="1">
      <c r="B644" s="12"/>
    </row>
    <row r="645" spans="2:2" ht="14.25" customHeight="1">
      <c r="B645" s="12"/>
    </row>
    <row r="646" spans="2:2" ht="14.25" customHeight="1">
      <c r="B646" s="12"/>
    </row>
    <row r="647" spans="2:2" ht="14.25" customHeight="1">
      <c r="B647" s="12"/>
    </row>
    <row r="648" spans="2:2" ht="14.25" customHeight="1">
      <c r="B648" s="12"/>
    </row>
    <row r="649" spans="2:2" ht="14.25" customHeight="1">
      <c r="B649" s="12"/>
    </row>
    <row r="650" spans="2:2" ht="14.25" customHeight="1">
      <c r="B650" s="12"/>
    </row>
    <row r="651" spans="2:2" ht="14.25" customHeight="1">
      <c r="B651" s="12"/>
    </row>
    <row r="652" spans="2:2" ht="14.25" customHeight="1">
      <c r="B652" s="12"/>
    </row>
    <row r="653" spans="2:2" ht="14.25" customHeight="1">
      <c r="B653" s="12"/>
    </row>
    <row r="654" spans="2:2" ht="14.25" customHeight="1">
      <c r="B654" s="12"/>
    </row>
    <row r="655" spans="2:2" ht="14.25" customHeight="1">
      <c r="B655" s="12"/>
    </row>
    <row r="656" spans="2:2" ht="14.25" customHeight="1">
      <c r="B656" s="12"/>
    </row>
    <row r="657" spans="2:2" ht="14.25" customHeight="1">
      <c r="B657" s="12"/>
    </row>
    <row r="658" spans="2:2" ht="14.25" customHeight="1">
      <c r="B658" s="12"/>
    </row>
    <row r="659" spans="2:2" ht="14.25" customHeight="1">
      <c r="B659" s="12"/>
    </row>
    <row r="660" spans="2:2" ht="14.25" customHeight="1">
      <c r="B660" s="12"/>
    </row>
    <row r="661" spans="2:2" ht="14.25" customHeight="1">
      <c r="B661" s="12"/>
    </row>
    <row r="662" spans="2:2" ht="14.25" customHeight="1">
      <c r="B662" s="12"/>
    </row>
    <row r="663" spans="2:2" ht="14.25" customHeight="1">
      <c r="B663" s="12"/>
    </row>
    <row r="664" spans="2:2" ht="14.25" customHeight="1">
      <c r="B664" s="12"/>
    </row>
    <row r="665" spans="2:2" ht="14.25" customHeight="1">
      <c r="B665" s="12"/>
    </row>
    <row r="666" spans="2:2" ht="14.25" customHeight="1">
      <c r="B666" s="12"/>
    </row>
    <row r="667" spans="2:2" ht="14.25" customHeight="1">
      <c r="B667" s="12"/>
    </row>
    <row r="668" spans="2:2" ht="14.25" customHeight="1">
      <c r="B668" s="12"/>
    </row>
    <row r="669" spans="2:2" ht="14.25" customHeight="1">
      <c r="B669" s="12"/>
    </row>
    <row r="670" spans="2:2" ht="14.25" customHeight="1">
      <c r="B670" s="12"/>
    </row>
    <row r="671" spans="2:2" ht="14.25" customHeight="1">
      <c r="B671" s="12"/>
    </row>
    <row r="672" spans="2:2" ht="14.25" customHeight="1">
      <c r="B672" s="12"/>
    </row>
    <row r="673" spans="2:2" ht="14.25" customHeight="1">
      <c r="B673" s="12"/>
    </row>
    <row r="674" spans="2:2" ht="14.25" customHeight="1">
      <c r="B674" s="12"/>
    </row>
    <row r="675" spans="2:2" ht="14.25" customHeight="1">
      <c r="B675" s="12"/>
    </row>
    <row r="676" spans="2:2" ht="14.25" customHeight="1">
      <c r="B676" s="12"/>
    </row>
    <row r="677" spans="2:2" ht="14.25" customHeight="1">
      <c r="B677" s="12"/>
    </row>
    <row r="678" spans="2:2" ht="14.25" customHeight="1">
      <c r="B678" s="12"/>
    </row>
    <row r="679" spans="2:2" ht="14.25" customHeight="1">
      <c r="B679" s="12"/>
    </row>
    <row r="680" spans="2:2" ht="14.25" customHeight="1">
      <c r="B680" s="12"/>
    </row>
    <row r="681" spans="2:2" ht="14.25" customHeight="1">
      <c r="B681" s="12"/>
    </row>
    <row r="682" spans="2:2" ht="14.25" customHeight="1">
      <c r="B682" s="12"/>
    </row>
    <row r="683" spans="2:2" ht="14.25" customHeight="1">
      <c r="B683" s="12"/>
    </row>
    <row r="684" spans="2:2" ht="14.25" customHeight="1">
      <c r="B684" s="12"/>
    </row>
    <row r="685" spans="2:2" ht="14.25" customHeight="1">
      <c r="B685" s="12"/>
    </row>
    <row r="686" spans="2:2" ht="14.25" customHeight="1">
      <c r="B686" s="12"/>
    </row>
    <row r="687" spans="2:2" ht="14.25" customHeight="1">
      <c r="B687" s="12"/>
    </row>
    <row r="688" spans="2:2" ht="14.25" customHeight="1">
      <c r="B688" s="12"/>
    </row>
    <row r="689" spans="2:2" ht="14.25" customHeight="1">
      <c r="B689" s="12"/>
    </row>
    <row r="690" spans="2:2" ht="14.25" customHeight="1">
      <c r="B690" s="12"/>
    </row>
    <row r="691" spans="2:2" ht="14.25" customHeight="1">
      <c r="B691" s="12"/>
    </row>
    <row r="692" spans="2:2" ht="14.25" customHeight="1">
      <c r="B692" s="12"/>
    </row>
    <row r="693" spans="2:2" ht="14.25" customHeight="1">
      <c r="B693" s="12"/>
    </row>
    <row r="694" spans="2:2" ht="14.25" customHeight="1">
      <c r="B694" s="12"/>
    </row>
    <row r="695" spans="2:2" ht="14.25" customHeight="1">
      <c r="B695" s="12"/>
    </row>
    <row r="696" spans="2:2" ht="14.25" customHeight="1">
      <c r="B696" s="12"/>
    </row>
    <row r="697" spans="2:2" ht="14.25" customHeight="1">
      <c r="B697" s="12"/>
    </row>
    <row r="698" spans="2:2" ht="14.25" customHeight="1">
      <c r="B698" s="12"/>
    </row>
    <row r="699" spans="2:2" ht="14.25" customHeight="1">
      <c r="B699" s="12"/>
    </row>
    <row r="700" spans="2:2" ht="14.25" customHeight="1">
      <c r="B700" s="12"/>
    </row>
    <row r="701" spans="2:2" ht="14.25" customHeight="1">
      <c r="B701" s="12"/>
    </row>
    <row r="702" spans="2:2" ht="14.25" customHeight="1">
      <c r="B702" s="12"/>
    </row>
    <row r="703" spans="2:2" ht="14.25" customHeight="1">
      <c r="B703" s="12"/>
    </row>
    <row r="704" spans="2:2" ht="14.25" customHeight="1">
      <c r="B704" s="12"/>
    </row>
    <row r="705" spans="2:2" ht="14.25" customHeight="1">
      <c r="B705" s="12"/>
    </row>
    <row r="706" spans="2:2" ht="14.25" customHeight="1">
      <c r="B706" s="12"/>
    </row>
    <row r="707" spans="2:2" ht="14.25" customHeight="1">
      <c r="B707" s="12"/>
    </row>
    <row r="708" spans="2:2" ht="14.25" customHeight="1">
      <c r="B708" s="12"/>
    </row>
    <row r="709" spans="2:2" ht="14.25" customHeight="1">
      <c r="B709" s="12"/>
    </row>
    <row r="710" spans="2:2" ht="14.25" customHeight="1">
      <c r="B710" s="12"/>
    </row>
    <row r="711" spans="2:2" ht="14.25" customHeight="1">
      <c r="B711" s="12"/>
    </row>
    <row r="712" spans="2:2" ht="14.25" customHeight="1">
      <c r="B712" s="12"/>
    </row>
    <row r="713" spans="2:2" ht="14.25" customHeight="1">
      <c r="B713" s="12"/>
    </row>
    <row r="714" spans="2:2" ht="14.25" customHeight="1">
      <c r="B714" s="12"/>
    </row>
    <row r="715" spans="2:2" ht="14.25" customHeight="1">
      <c r="B715" s="12"/>
    </row>
    <row r="716" spans="2:2" ht="14.25" customHeight="1">
      <c r="B716" s="12"/>
    </row>
    <row r="717" spans="2:2" ht="14.25" customHeight="1">
      <c r="B717" s="12"/>
    </row>
    <row r="718" spans="2:2" ht="14.25" customHeight="1">
      <c r="B718" s="12"/>
    </row>
    <row r="719" spans="2:2" ht="14.25" customHeight="1">
      <c r="B719" s="12"/>
    </row>
    <row r="720" spans="2:2" ht="14.25" customHeight="1">
      <c r="B720" s="12"/>
    </row>
    <row r="721" spans="2:2" ht="14.25" customHeight="1">
      <c r="B721" s="12"/>
    </row>
    <row r="722" spans="2:2" ht="14.25" customHeight="1">
      <c r="B722" s="12"/>
    </row>
    <row r="723" spans="2:2" ht="14.25" customHeight="1">
      <c r="B723" s="12"/>
    </row>
    <row r="724" spans="2:2" ht="14.25" customHeight="1">
      <c r="B724" s="12"/>
    </row>
    <row r="725" spans="2:2" ht="14.25" customHeight="1">
      <c r="B725" s="12"/>
    </row>
    <row r="726" spans="2:2" ht="14.25" customHeight="1">
      <c r="B726" s="12"/>
    </row>
    <row r="727" spans="2:2" ht="14.25" customHeight="1">
      <c r="B727" s="12"/>
    </row>
    <row r="728" spans="2:2" ht="14.25" customHeight="1">
      <c r="B728" s="12"/>
    </row>
    <row r="729" spans="2:2" ht="14.25" customHeight="1">
      <c r="B729" s="12"/>
    </row>
    <row r="730" spans="2:2" ht="14.25" customHeight="1">
      <c r="B730" s="12"/>
    </row>
    <row r="731" spans="2:2" ht="14.25" customHeight="1">
      <c r="B731" s="12"/>
    </row>
    <row r="732" spans="2:2" ht="14.25" customHeight="1">
      <c r="B732" s="12"/>
    </row>
    <row r="733" spans="2:2" ht="14.25" customHeight="1">
      <c r="B733" s="12"/>
    </row>
    <row r="734" spans="2:2" ht="14.25" customHeight="1">
      <c r="B734" s="12"/>
    </row>
    <row r="735" spans="2:2" ht="14.25" customHeight="1">
      <c r="B735" s="12"/>
    </row>
    <row r="736" spans="2:2" ht="14.25" customHeight="1">
      <c r="B736" s="12"/>
    </row>
    <row r="737" spans="2:2" ht="14.25" customHeight="1">
      <c r="B737" s="12"/>
    </row>
    <row r="738" spans="2:2" ht="14.25" customHeight="1">
      <c r="B738" s="12"/>
    </row>
    <row r="739" spans="2:2" ht="14.25" customHeight="1">
      <c r="B739" s="12"/>
    </row>
    <row r="740" spans="2:2" ht="14.25" customHeight="1">
      <c r="B740" s="12"/>
    </row>
    <row r="741" spans="2:2" ht="14.25" customHeight="1">
      <c r="B741" s="12"/>
    </row>
    <row r="742" spans="2:2" ht="14.25" customHeight="1">
      <c r="B742" s="12"/>
    </row>
    <row r="743" spans="2:2" ht="14.25" customHeight="1">
      <c r="B743" s="12"/>
    </row>
    <row r="744" spans="2:2" ht="14.25" customHeight="1">
      <c r="B744" s="12"/>
    </row>
    <row r="745" spans="2:2" ht="14.25" customHeight="1">
      <c r="B745" s="12"/>
    </row>
    <row r="746" spans="2:2" ht="14.25" customHeight="1">
      <c r="B746" s="12"/>
    </row>
    <row r="747" spans="2:2" ht="14.25" customHeight="1">
      <c r="B747" s="12"/>
    </row>
    <row r="748" spans="2:2" ht="14.25" customHeight="1">
      <c r="B748" s="12"/>
    </row>
    <row r="749" spans="2:2" ht="14.25" customHeight="1">
      <c r="B749" s="12"/>
    </row>
    <row r="750" spans="2:2" ht="14.25" customHeight="1">
      <c r="B750" s="12"/>
    </row>
    <row r="751" spans="2:2" ht="14.25" customHeight="1">
      <c r="B751" s="12"/>
    </row>
    <row r="752" spans="2:2" ht="14.25" customHeight="1">
      <c r="B752" s="12"/>
    </row>
    <row r="753" spans="2:2" ht="14.25" customHeight="1">
      <c r="B753" s="12"/>
    </row>
    <row r="754" spans="2:2" ht="14.25" customHeight="1">
      <c r="B754" s="12"/>
    </row>
    <row r="755" spans="2:2" ht="14.25" customHeight="1">
      <c r="B755" s="12"/>
    </row>
    <row r="756" spans="2:2" ht="14.25" customHeight="1">
      <c r="B756" s="12"/>
    </row>
    <row r="757" spans="2:2" ht="14.25" customHeight="1">
      <c r="B757" s="12"/>
    </row>
    <row r="758" spans="2:2" ht="14.25" customHeight="1">
      <c r="B758" s="12"/>
    </row>
    <row r="759" spans="2:2" ht="14.25" customHeight="1">
      <c r="B759" s="12"/>
    </row>
    <row r="760" spans="2:2" ht="14.25" customHeight="1">
      <c r="B760" s="12"/>
    </row>
    <row r="761" spans="2:2" ht="14.25" customHeight="1">
      <c r="B761" s="12"/>
    </row>
    <row r="762" spans="2:2" ht="14.25" customHeight="1">
      <c r="B762" s="12"/>
    </row>
    <row r="763" spans="2:2" ht="14.25" customHeight="1">
      <c r="B763" s="12"/>
    </row>
    <row r="764" spans="2:2" ht="14.25" customHeight="1">
      <c r="B764" s="12"/>
    </row>
    <row r="765" spans="2:2" ht="14.25" customHeight="1">
      <c r="B765" s="12"/>
    </row>
    <row r="766" spans="2:2" ht="14.25" customHeight="1">
      <c r="B766" s="12"/>
    </row>
    <row r="767" spans="2:2" ht="14.25" customHeight="1">
      <c r="B767" s="12"/>
    </row>
    <row r="768" spans="2:2" ht="14.25" customHeight="1">
      <c r="B768" s="12"/>
    </row>
    <row r="769" spans="2:2" ht="14.25" customHeight="1">
      <c r="B769" s="12"/>
    </row>
    <row r="770" spans="2:2" ht="14.25" customHeight="1">
      <c r="B770" s="12"/>
    </row>
    <row r="771" spans="2:2" ht="14.25" customHeight="1">
      <c r="B771" s="12"/>
    </row>
    <row r="772" spans="2:2" ht="14.25" customHeight="1">
      <c r="B772" s="12"/>
    </row>
    <row r="773" spans="2:2" ht="14.25" customHeight="1">
      <c r="B773" s="12"/>
    </row>
    <row r="774" spans="2:2" ht="14.25" customHeight="1">
      <c r="B774" s="12"/>
    </row>
    <row r="775" spans="2:2" ht="14.25" customHeight="1">
      <c r="B775" s="12"/>
    </row>
    <row r="776" spans="2:2" ht="14.25" customHeight="1">
      <c r="B776" s="12"/>
    </row>
    <row r="777" spans="2:2" ht="14.25" customHeight="1">
      <c r="B777" s="12"/>
    </row>
    <row r="778" spans="2:2" ht="14.25" customHeight="1">
      <c r="B778" s="12"/>
    </row>
    <row r="779" spans="2:2" ht="14.25" customHeight="1">
      <c r="B779" s="12"/>
    </row>
    <row r="780" spans="2:2" ht="14.25" customHeight="1">
      <c r="B780" s="12"/>
    </row>
    <row r="781" spans="2:2" ht="14.25" customHeight="1">
      <c r="B781" s="12"/>
    </row>
    <row r="782" spans="2:2" ht="14.25" customHeight="1">
      <c r="B782" s="12"/>
    </row>
    <row r="783" spans="2:2" ht="14.25" customHeight="1">
      <c r="B783" s="12"/>
    </row>
    <row r="784" spans="2:2" ht="14.25" customHeight="1">
      <c r="B784" s="12"/>
    </row>
    <row r="785" spans="2:2" ht="14.25" customHeight="1">
      <c r="B785" s="12"/>
    </row>
    <row r="786" spans="2:2" ht="14.25" customHeight="1">
      <c r="B786" s="12"/>
    </row>
    <row r="787" spans="2:2" ht="14.25" customHeight="1">
      <c r="B787" s="12"/>
    </row>
    <row r="788" spans="2:2" ht="14.25" customHeight="1">
      <c r="B788" s="12"/>
    </row>
    <row r="789" spans="2:2" ht="14.25" customHeight="1">
      <c r="B789" s="12"/>
    </row>
    <row r="790" spans="2:2" ht="14.25" customHeight="1">
      <c r="B790" s="12"/>
    </row>
    <row r="791" spans="2:2" ht="14.25" customHeight="1"/>
    <row r="792" spans="2:2" ht="14.25" customHeight="1"/>
    <row r="793" spans="2:2" ht="14.25" customHeight="1"/>
    <row r="794" spans="2:2" ht="14.25" customHeight="1"/>
    <row r="795" spans="2:2" ht="14.25" customHeight="1"/>
    <row r="796" spans="2:2" ht="14.25" customHeight="1"/>
    <row r="797" spans="2:2" ht="14.25" customHeight="1"/>
    <row r="798" spans="2:2" ht="14.25" customHeight="1"/>
    <row r="799" spans="2:2" ht="14.25" customHeight="1"/>
    <row r="800" spans="2:2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autoFilter ref="A1:Q148"/>
  <pageMargins left="0.7" right="0.7" top="0.75" bottom="0.75" header="0" footer="0"/>
  <pageSetup paperSize="9" orientation="landscape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'A vs B and Precept Plan'!$H$6:$H$24</xm:f>
          </x14:formula1>
          <xm:sqref>B51:B52 B58:B64</xm:sqref>
        </x14:dataValidation>
        <x14:dataValidation type="list" allowBlank="1" showErrorMessage="1" xr:uid="{E3458EEA-0DDC-4EFB-90FC-3DFA43C67044}">
          <x14:formula1>
            <xm:f>'A vs B and Precept Plan'!$H$5:$H$24</xm:f>
          </x14:formula1>
          <xm:sqref>B103:B1048576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3"/>
  <sheetViews>
    <sheetView workbookViewId="0">
      <pane ySplit="1" topLeftCell="A2" activePane="bottomLeft" state="frozen"/>
      <selection pane="bottomLeft" activeCell="G4" sqref="G4"/>
    </sheetView>
  </sheetViews>
  <sheetFormatPr defaultColWidth="14.44140625" defaultRowHeight="15" customHeight="1"/>
  <sheetData>
    <row r="1" spans="1:7" ht="14.4">
      <c r="A1" s="15" t="s">
        <v>109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</v>
      </c>
    </row>
    <row r="2" spans="1:7" ht="14.4">
      <c r="A2" s="18">
        <v>45017</v>
      </c>
      <c r="B2" s="19" t="s">
        <v>11</v>
      </c>
      <c r="C2" s="19"/>
      <c r="D2" s="19" t="s">
        <v>9</v>
      </c>
      <c r="E2" s="20">
        <v>45382</v>
      </c>
      <c r="F2" s="19"/>
      <c r="G2" s="21">
        <v>3871.77</v>
      </c>
    </row>
    <row r="3" spans="1:7" ht="15" customHeight="1">
      <c r="A3" s="77">
        <v>45383</v>
      </c>
      <c r="B3" s="72" t="s">
        <v>11</v>
      </c>
      <c r="G3">
        <v>3200.51</v>
      </c>
    </row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1"/>
  <sheetViews>
    <sheetView workbookViewId="0">
      <pane ySplit="3" topLeftCell="A38" activePane="bottomLeft" state="frozen"/>
      <selection pane="bottomLeft" activeCell="A65" sqref="A65"/>
    </sheetView>
  </sheetViews>
  <sheetFormatPr defaultColWidth="14.44140625" defaultRowHeight="15" customHeight="1"/>
  <cols>
    <col min="1" max="1" width="24.44140625" customWidth="1"/>
    <col min="2" max="2" width="6.33203125" customWidth="1"/>
    <col min="3" max="3" width="11.88671875" customWidth="1"/>
    <col min="4" max="4" width="23.33203125" customWidth="1"/>
    <col min="5" max="5" width="23.109375" customWidth="1"/>
    <col min="6" max="7" width="8.6640625" customWidth="1"/>
    <col min="8" max="8" width="18.44140625" customWidth="1"/>
    <col min="9" max="9" width="8.33203125" customWidth="1"/>
    <col min="10" max="10" width="14.88671875" customWidth="1"/>
    <col min="11" max="11" width="11.6640625" customWidth="1"/>
    <col min="12" max="12" width="10.88671875" customWidth="1"/>
    <col min="13" max="13" width="10.109375" customWidth="1"/>
    <col min="14" max="26" width="8.6640625" customWidth="1"/>
  </cols>
  <sheetData>
    <row r="1" spans="1:13" ht="14.25" customHeight="1">
      <c r="A1" s="3" t="s">
        <v>110</v>
      </c>
    </row>
    <row r="2" spans="1:13" ht="14.25" customHeight="1"/>
    <row r="3" spans="1:13" ht="14.25" customHeight="1">
      <c r="A3" s="6" t="s">
        <v>111</v>
      </c>
      <c r="B3" s="6" t="s">
        <v>112</v>
      </c>
      <c r="C3" s="6" t="s">
        <v>0</v>
      </c>
      <c r="D3" s="6" t="s">
        <v>1</v>
      </c>
      <c r="E3" s="6" t="s">
        <v>2</v>
      </c>
      <c r="F3" s="6" t="s">
        <v>22</v>
      </c>
      <c r="G3" s="6" t="s">
        <v>4</v>
      </c>
      <c r="H3" s="6" t="s">
        <v>113</v>
      </c>
      <c r="I3" s="6" t="s">
        <v>6</v>
      </c>
      <c r="J3" s="6" t="s">
        <v>114</v>
      </c>
      <c r="K3" s="6" t="s">
        <v>115</v>
      </c>
      <c r="L3" s="6" t="s">
        <v>116</v>
      </c>
      <c r="M3" s="6" t="s">
        <v>117</v>
      </c>
    </row>
    <row r="4" spans="1:13" ht="14.25" customHeight="1">
      <c r="A4" s="4">
        <v>44718</v>
      </c>
      <c r="B4" s="3">
        <v>1</v>
      </c>
      <c r="C4" s="4">
        <v>44690</v>
      </c>
      <c r="D4" s="3" t="s">
        <v>67</v>
      </c>
      <c r="E4" s="3" t="s">
        <v>62</v>
      </c>
      <c r="F4" s="3" t="s">
        <v>22</v>
      </c>
      <c r="G4" s="5">
        <v>45016</v>
      </c>
      <c r="H4" s="3" t="s">
        <v>10</v>
      </c>
      <c r="I4" s="3">
        <v>66.569999999999993</v>
      </c>
      <c r="J4" s="4">
        <v>44718</v>
      </c>
      <c r="K4" s="3" t="s">
        <v>118</v>
      </c>
      <c r="L4" s="3" t="s">
        <v>119</v>
      </c>
      <c r="M4" s="3" t="s">
        <v>120</v>
      </c>
    </row>
    <row r="5" spans="1:13" ht="14.25" customHeight="1">
      <c r="A5" s="4">
        <v>44718</v>
      </c>
      <c r="B5" s="3">
        <v>2</v>
      </c>
      <c r="C5" s="4">
        <v>44690</v>
      </c>
      <c r="D5" s="3" t="s">
        <v>67</v>
      </c>
      <c r="E5" s="3" t="s">
        <v>52</v>
      </c>
      <c r="F5" s="3" t="s">
        <v>22</v>
      </c>
      <c r="G5" s="5">
        <v>45016</v>
      </c>
      <c r="H5" s="3" t="s">
        <v>10</v>
      </c>
      <c r="I5" s="3">
        <v>106.9</v>
      </c>
      <c r="J5" s="4">
        <v>44718</v>
      </c>
      <c r="K5" s="3" t="s">
        <v>121</v>
      </c>
      <c r="L5" s="3" t="s">
        <v>119</v>
      </c>
      <c r="M5" s="3" t="s">
        <v>120</v>
      </c>
    </row>
    <row r="6" spans="1:13" ht="14.25" customHeight="1">
      <c r="A6" s="4">
        <v>44718</v>
      </c>
      <c r="B6" s="3">
        <v>3</v>
      </c>
      <c r="C6" s="4">
        <v>44690</v>
      </c>
      <c r="D6" s="3" t="s">
        <v>67</v>
      </c>
      <c r="E6" s="3" t="s">
        <v>63</v>
      </c>
      <c r="F6" s="3" t="s">
        <v>22</v>
      </c>
      <c r="G6" s="5">
        <v>45016</v>
      </c>
      <c r="H6" s="3" t="s">
        <v>10</v>
      </c>
      <c r="I6" s="3">
        <v>47.59</v>
      </c>
      <c r="J6" s="4">
        <v>44718</v>
      </c>
      <c r="K6" s="3" t="s">
        <v>121</v>
      </c>
      <c r="L6" s="3" t="s">
        <v>119</v>
      </c>
      <c r="M6" s="3" t="s">
        <v>120</v>
      </c>
    </row>
    <row r="7" spans="1:13" ht="14.25" customHeight="1">
      <c r="A7" s="4">
        <v>44718</v>
      </c>
      <c r="B7" s="3">
        <v>4</v>
      </c>
      <c r="C7" s="4">
        <v>44690</v>
      </c>
      <c r="D7" s="3" t="s">
        <v>67</v>
      </c>
      <c r="E7" s="3" t="s">
        <v>64</v>
      </c>
      <c r="F7" s="3" t="s">
        <v>22</v>
      </c>
      <c r="G7" s="5">
        <v>45016</v>
      </c>
      <c r="H7" s="3" t="s">
        <v>10</v>
      </c>
      <c r="I7" s="3">
        <v>204.4</v>
      </c>
      <c r="J7" s="4">
        <v>44718</v>
      </c>
      <c r="K7" s="3" t="s">
        <v>121</v>
      </c>
      <c r="L7" s="3" t="s">
        <v>119</v>
      </c>
      <c r="M7" s="3" t="s">
        <v>120</v>
      </c>
    </row>
    <row r="8" spans="1:13" ht="14.25" customHeight="1">
      <c r="A8" s="4">
        <v>44718</v>
      </c>
      <c r="B8" s="3">
        <v>5</v>
      </c>
      <c r="C8" s="4">
        <v>44690</v>
      </c>
      <c r="D8" s="3" t="s">
        <v>67</v>
      </c>
      <c r="E8" s="3" t="s">
        <v>62</v>
      </c>
      <c r="F8" s="3" t="s">
        <v>22</v>
      </c>
      <c r="G8" s="5">
        <v>45016</v>
      </c>
      <c r="H8" s="3" t="s">
        <v>10</v>
      </c>
      <c r="I8" s="3">
        <v>264.12</v>
      </c>
      <c r="J8" s="4">
        <v>44718</v>
      </c>
      <c r="K8" s="3" t="s">
        <v>121</v>
      </c>
      <c r="L8" s="3" t="s">
        <v>119</v>
      </c>
      <c r="M8" s="3" t="s">
        <v>120</v>
      </c>
    </row>
    <row r="9" spans="1:13" ht="14.25" customHeight="1">
      <c r="A9" s="4">
        <v>44718</v>
      </c>
      <c r="B9" s="3">
        <v>6</v>
      </c>
      <c r="C9" s="4">
        <v>44690</v>
      </c>
      <c r="D9" s="3" t="s">
        <v>67</v>
      </c>
      <c r="E9" s="3" t="s">
        <v>62</v>
      </c>
      <c r="F9" s="3" t="s">
        <v>22</v>
      </c>
      <c r="G9" s="5">
        <v>45016</v>
      </c>
      <c r="H9" s="3" t="s">
        <v>10</v>
      </c>
      <c r="I9" s="3">
        <v>37.119999999999997</v>
      </c>
      <c r="J9" s="4">
        <v>44718</v>
      </c>
      <c r="K9" s="3" t="s">
        <v>121</v>
      </c>
      <c r="L9" s="3" t="s">
        <v>119</v>
      </c>
      <c r="M9" s="3" t="s">
        <v>120</v>
      </c>
    </row>
    <row r="10" spans="1:13" ht="14.25" customHeight="1">
      <c r="A10" s="4">
        <v>44718</v>
      </c>
      <c r="B10" s="3">
        <v>7</v>
      </c>
      <c r="C10" s="4">
        <v>44690</v>
      </c>
      <c r="D10" s="3" t="s">
        <v>67</v>
      </c>
      <c r="E10" s="3" t="s">
        <v>65</v>
      </c>
      <c r="F10" s="3" t="s">
        <v>22</v>
      </c>
      <c r="G10" s="5">
        <v>45016</v>
      </c>
      <c r="H10" s="3" t="s">
        <v>10</v>
      </c>
      <c r="I10" s="3">
        <v>14.56</v>
      </c>
      <c r="J10" s="4">
        <v>44718</v>
      </c>
      <c r="K10" s="3" t="s">
        <v>118</v>
      </c>
      <c r="L10" s="3" t="s">
        <v>119</v>
      </c>
      <c r="M10" s="3" t="s">
        <v>120</v>
      </c>
    </row>
    <row r="11" spans="1:13" ht="14.25" customHeight="1">
      <c r="A11" s="4">
        <v>44734</v>
      </c>
      <c r="B11" s="3">
        <v>1</v>
      </c>
      <c r="C11" s="4">
        <v>44718</v>
      </c>
      <c r="D11" s="3" t="s">
        <v>41</v>
      </c>
      <c r="E11" s="3" t="s">
        <v>66</v>
      </c>
      <c r="F11" s="3" t="s">
        <v>22</v>
      </c>
      <c r="G11" s="5">
        <v>45016</v>
      </c>
      <c r="H11" s="8" t="s">
        <v>10</v>
      </c>
      <c r="I11" s="3">
        <v>817.35</v>
      </c>
      <c r="J11" s="4">
        <v>44734</v>
      </c>
      <c r="K11" s="3" t="s">
        <v>122</v>
      </c>
      <c r="L11" s="3" t="s">
        <v>119</v>
      </c>
      <c r="M11" s="3" t="s">
        <v>120</v>
      </c>
    </row>
    <row r="12" spans="1:13" ht="14.25" customHeight="1">
      <c r="A12" s="4">
        <v>44734</v>
      </c>
      <c r="B12" s="3">
        <v>2</v>
      </c>
      <c r="C12" s="4">
        <v>44618</v>
      </c>
      <c r="D12" s="3" t="s">
        <v>67</v>
      </c>
      <c r="E12" s="3" t="s">
        <v>53</v>
      </c>
      <c r="F12" s="3" t="s">
        <v>22</v>
      </c>
      <c r="G12" s="5">
        <v>45016</v>
      </c>
      <c r="H12" s="8" t="s">
        <v>10</v>
      </c>
      <c r="I12" s="3">
        <v>12.21</v>
      </c>
      <c r="J12" s="4">
        <v>44734</v>
      </c>
      <c r="K12" s="3" t="s">
        <v>123</v>
      </c>
      <c r="L12" s="3" t="s">
        <v>119</v>
      </c>
      <c r="M12" s="3" t="s">
        <v>120</v>
      </c>
    </row>
    <row r="13" spans="1:13" ht="14.25" customHeight="1">
      <c r="A13" s="4">
        <v>44734</v>
      </c>
      <c r="B13" s="10">
        <v>3</v>
      </c>
      <c r="C13" s="4">
        <v>44618</v>
      </c>
      <c r="D13" s="3" t="s">
        <v>67</v>
      </c>
      <c r="E13" s="3" t="s">
        <v>55</v>
      </c>
      <c r="F13" s="3" t="s">
        <v>22</v>
      </c>
      <c r="G13" s="5">
        <v>45016</v>
      </c>
      <c r="H13" s="8" t="s">
        <v>10</v>
      </c>
      <c r="I13" s="3">
        <v>9.0500000000000007</v>
      </c>
      <c r="J13" s="4">
        <v>44734</v>
      </c>
      <c r="K13" s="3" t="s">
        <v>123</v>
      </c>
      <c r="L13" s="3" t="s">
        <v>119</v>
      </c>
      <c r="M13" s="3" t="s">
        <v>120</v>
      </c>
    </row>
    <row r="14" spans="1:13" ht="14.25" customHeight="1">
      <c r="A14" s="4">
        <v>44734</v>
      </c>
      <c r="B14" s="10">
        <v>4</v>
      </c>
      <c r="C14" s="4">
        <v>44698</v>
      </c>
      <c r="D14" s="3" t="s">
        <v>48</v>
      </c>
      <c r="F14" s="3" t="s">
        <v>22</v>
      </c>
      <c r="G14" s="5">
        <v>45016</v>
      </c>
      <c r="H14" s="8" t="s">
        <v>10</v>
      </c>
      <c r="I14" s="3">
        <v>126</v>
      </c>
      <c r="J14" s="4">
        <v>44734</v>
      </c>
      <c r="K14" s="3" t="s">
        <v>123</v>
      </c>
      <c r="L14" s="3" t="s">
        <v>119</v>
      </c>
      <c r="M14" s="3" t="s">
        <v>120</v>
      </c>
    </row>
    <row r="15" spans="1:13" ht="14.25" customHeight="1">
      <c r="A15" s="4">
        <v>44734</v>
      </c>
      <c r="B15" s="10">
        <v>5</v>
      </c>
      <c r="C15" s="4">
        <v>44731</v>
      </c>
      <c r="D15" s="3" t="s">
        <v>25</v>
      </c>
      <c r="F15" s="3" t="s">
        <v>22</v>
      </c>
      <c r="G15" s="5">
        <v>45016</v>
      </c>
      <c r="H15" s="8" t="s">
        <v>10</v>
      </c>
      <c r="I15" s="3">
        <v>452.21</v>
      </c>
      <c r="J15" s="4">
        <v>44734</v>
      </c>
      <c r="K15" s="3" t="s">
        <v>124</v>
      </c>
      <c r="L15" s="3" t="s">
        <v>119</v>
      </c>
      <c r="M15" s="3" t="s">
        <v>120</v>
      </c>
    </row>
    <row r="16" spans="1:13" ht="14.25" customHeight="1">
      <c r="A16" s="4">
        <v>44734</v>
      </c>
      <c r="B16" s="10">
        <v>6</v>
      </c>
      <c r="C16" s="4">
        <v>44731</v>
      </c>
      <c r="D16" s="3" t="s">
        <v>33</v>
      </c>
      <c r="F16" s="3" t="s">
        <v>22</v>
      </c>
      <c r="G16" s="5">
        <v>45016</v>
      </c>
      <c r="H16" s="8" t="s">
        <v>10</v>
      </c>
      <c r="I16" s="3">
        <v>190</v>
      </c>
      <c r="J16" s="4">
        <v>44734</v>
      </c>
      <c r="K16" s="3" t="s">
        <v>125</v>
      </c>
      <c r="L16" s="3" t="s">
        <v>119</v>
      </c>
      <c r="M16" s="3" t="s">
        <v>120</v>
      </c>
    </row>
    <row r="17" spans="1:13" ht="14.25" customHeight="1">
      <c r="A17" s="4">
        <v>44753</v>
      </c>
      <c r="B17" s="10">
        <v>1</v>
      </c>
      <c r="C17" s="4">
        <v>44739</v>
      </c>
      <c r="D17" s="3" t="s">
        <v>51</v>
      </c>
      <c r="F17" s="3" t="s">
        <v>22</v>
      </c>
      <c r="G17" s="5">
        <v>45016</v>
      </c>
      <c r="H17" s="8" t="s">
        <v>10</v>
      </c>
      <c r="I17" s="3">
        <v>40</v>
      </c>
      <c r="J17" s="4">
        <v>44753</v>
      </c>
      <c r="K17" s="3" t="s">
        <v>123</v>
      </c>
      <c r="L17" s="3" t="s">
        <v>126</v>
      </c>
      <c r="M17" s="3" t="s">
        <v>127</v>
      </c>
    </row>
    <row r="18" spans="1:13" ht="14.25" customHeight="1">
      <c r="A18" s="4">
        <v>44753</v>
      </c>
      <c r="B18" s="10">
        <v>2</v>
      </c>
      <c r="C18" s="4">
        <v>44753</v>
      </c>
      <c r="D18" s="3" t="s">
        <v>21</v>
      </c>
      <c r="E18" s="3" t="s">
        <v>69</v>
      </c>
      <c r="F18" s="3" t="s">
        <v>22</v>
      </c>
      <c r="G18" s="5">
        <v>45016</v>
      </c>
      <c r="H18" s="8" t="s">
        <v>10</v>
      </c>
      <c r="I18" s="3">
        <v>1602.12</v>
      </c>
      <c r="J18" s="4">
        <v>44753</v>
      </c>
      <c r="K18" s="3" t="s">
        <v>128</v>
      </c>
      <c r="L18" s="3" t="s">
        <v>126</v>
      </c>
      <c r="M18" s="3" t="s">
        <v>127</v>
      </c>
    </row>
    <row r="19" spans="1:13" ht="14.25" customHeight="1">
      <c r="A19" s="4">
        <v>44753</v>
      </c>
      <c r="B19" s="10">
        <v>3</v>
      </c>
      <c r="C19" s="4">
        <v>44743</v>
      </c>
      <c r="D19" s="3" t="s">
        <v>129</v>
      </c>
      <c r="F19" s="3" t="s">
        <v>22</v>
      </c>
      <c r="G19" s="5">
        <v>45016</v>
      </c>
      <c r="H19" s="8" t="s">
        <v>10</v>
      </c>
      <c r="I19" s="3">
        <v>200</v>
      </c>
      <c r="J19" s="4">
        <v>44753</v>
      </c>
      <c r="K19" s="3" t="s">
        <v>130</v>
      </c>
      <c r="L19" s="3" t="s">
        <v>126</v>
      </c>
      <c r="M19" s="3" t="s">
        <v>127</v>
      </c>
    </row>
    <row r="20" spans="1:13" ht="14.25" customHeight="1">
      <c r="A20" s="4">
        <v>44753</v>
      </c>
      <c r="B20" s="10">
        <v>4</v>
      </c>
      <c r="C20" s="4">
        <v>44717</v>
      </c>
      <c r="D20" s="3" t="s">
        <v>41</v>
      </c>
      <c r="E20" s="3" t="s">
        <v>70</v>
      </c>
      <c r="F20" s="3" t="s">
        <v>22</v>
      </c>
      <c r="G20" s="5">
        <v>45016</v>
      </c>
      <c r="H20" s="8" t="s">
        <v>10</v>
      </c>
      <c r="I20" s="3">
        <v>250</v>
      </c>
      <c r="J20" s="4">
        <v>44753</v>
      </c>
      <c r="K20" s="3" t="s">
        <v>130</v>
      </c>
      <c r="L20" s="3" t="s">
        <v>126</v>
      </c>
      <c r="M20" s="3" t="s">
        <v>127</v>
      </c>
    </row>
    <row r="21" spans="1:13" ht="14.25" customHeight="1">
      <c r="A21" s="4">
        <v>44753</v>
      </c>
      <c r="B21" s="10">
        <v>5</v>
      </c>
      <c r="C21" s="4">
        <v>44743</v>
      </c>
      <c r="D21" s="3" t="s">
        <v>55</v>
      </c>
      <c r="E21" s="3" t="s">
        <v>53</v>
      </c>
      <c r="F21" s="3" t="s">
        <v>22</v>
      </c>
      <c r="G21" s="5">
        <v>45016</v>
      </c>
      <c r="H21" s="8" t="s">
        <v>10</v>
      </c>
      <c r="I21" s="3">
        <v>100.64</v>
      </c>
      <c r="J21" s="4">
        <v>44642</v>
      </c>
      <c r="K21" s="3" t="s">
        <v>123</v>
      </c>
      <c r="L21" s="3" t="s">
        <v>126</v>
      </c>
      <c r="M21" s="3" t="s">
        <v>127</v>
      </c>
    </row>
    <row r="22" spans="1:13" ht="14.25" customHeight="1">
      <c r="A22" s="4">
        <v>44851</v>
      </c>
      <c r="B22" s="10">
        <v>1</v>
      </c>
      <c r="C22" s="4">
        <v>44655</v>
      </c>
      <c r="D22" s="3" t="s">
        <v>29</v>
      </c>
      <c r="E22" s="3" t="s">
        <v>59</v>
      </c>
      <c r="F22" s="3" t="s">
        <v>22</v>
      </c>
      <c r="G22" s="5">
        <v>45016</v>
      </c>
      <c r="H22" s="8" t="s">
        <v>10</v>
      </c>
      <c r="I22" s="3">
        <v>60.06</v>
      </c>
      <c r="J22" s="9">
        <v>44851</v>
      </c>
      <c r="K22" s="3" t="s">
        <v>131</v>
      </c>
      <c r="L22" s="3" t="s">
        <v>132</v>
      </c>
      <c r="M22" s="3" t="s">
        <v>133</v>
      </c>
    </row>
    <row r="23" spans="1:13" ht="14.25" customHeight="1">
      <c r="A23" s="4">
        <v>44851</v>
      </c>
      <c r="B23" s="10">
        <v>2</v>
      </c>
      <c r="C23" s="4">
        <v>44837</v>
      </c>
      <c r="D23" s="3" t="s">
        <v>29</v>
      </c>
      <c r="E23" s="3" t="s">
        <v>71</v>
      </c>
      <c r="F23" s="3" t="s">
        <v>22</v>
      </c>
      <c r="G23" s="5">
        <v>45016</v>
      </c>
      <c r="H23" s="8" t="s">
        <v>10</v>
      </c>
      <c r="I23" s="3">
        <v>126.98</v>
      </c>
      <c r="J23" s="9">
        <v>44851</v>
      </c>
      <c r="K23" s="3" t="s">
        <v>131</v>
      </c>
      <c r="L23" s="3" t="s">
        <v>132</v>
      </c>
      <c r="M23" s="3" t="s">
        <v>133</v>
      </c>
    </row>
    <row r="24" spans="1:13" ht="14.25" customHeight="1">
      <c r="A24" s="4">
        <v>44851</v>
      </c>
      <c r="B24" s="10">
        <v>3</v>
      </c>
      <c r="C24" s="4">
        <v>44851</v>
      </c>
      <c r="D24" s="3" t="s">
        <v>26</v>
      </c>
      <c r="E24" s="3" t="s">
        <v>72</v>
      </c>
      <c r="F24" s="3" t="s">
        <v>22</v>
      </c>
      <c r="G24" s="5">
        <v>45016</v>
      </c>
      <c r="H24" s="8" t="s">
        <v>10</v>
      </c>
      <c r="I24" s="3">
        <v>600</v>
      </c>
      <c r="J24" s="9">
        <v>44851</v>
      </c>
      <c r="K24" s="3" t="s">
        <v>134</v>
      </c>
      <c r="L24" s="3" t="s">
        <v>132</v>
      </c>
      <c r="M24" s="3" t="s">
        <v>133</v>
      </c>
    </row>
    <row r="25" spans="1:13" ht="14.25" customHeight="1">
      <c r="A25" s="4">
        <v>44851</v>
      </c>
      <c r="B25" s="10">
        <v>4</v>
      </c>
      <c r="C25" s="4">
        <v>44851</v>
      </c>
      <c r="D25" s="3" t="s">
        <v>26</v>
      </c>
      <c r="E25" s="3" t="s">
        <v>27</v>
      </c>
      <c r="F25" s="3" t="s">
        <v>22</v>
      </c>
      <c r="G25" s="5">
        <v>45016</v>
      </c>
      <c r="H25" s="8" t="s">
        <v>10</v>
      </c>
      <c r="I25" s="3">
        <v>600</v>
      </c>
      <c r="J25" s="9">
        <v>44851</v>
      </c>
      <c r="K25" s="3" t="s">
        <v>135</v>
      </c>
      <c r="L25" s="3" t="s">
        <v>132</v>
      </c>
      <c r="M25" s="3" t="s">
        <v>133</v>
      </c>
    </row>
    <row r="26" spans="1:13" ht="14.25" customHeight="1">
      <c r="A26" s="4">
        <v>44879</v>
      </c>
      <c r="B26" s="10">
        <v>1</v>
      </c>
      <c r="C26" s="4">
        <v>44852</v>
      </c>
      <c r="D26" s="3" t="s">
        <v>136</v>
      </c>
      <c r="E26" s="3" t="s">
        <v>36</v>
      </c>
      <c r="F26" s="3" t="s">
        <v>22</v>
      </c>
      <c r="G26" s="5">
        <v>45016</v>
      </c>
      <c r="H26" s="8" t="s">
        <v>10</v>
      </c>
      <c r="I26" s="3">
        <v>82</v>
      </c>
      <c r="J26" s="9">
        <v>44879</v>
      </c>
      <c r="K26" s="3" t="s">
        <v>123</v>
      </c>
      <c r="L26" s="3" t="s">
        <v>137</v>
      </c>
      <c r="M26" s="3" t="s">
        <v>138</v>
      </c>
    </row>
    <row r="27" spans="1:13" ht="14.25" customHeight="1">
      <c r="A27" s="4">
        <v>44935</v>
      </c>
      <c r="B27" s="3">
        <v>1</v>
      </c>
      <c r="C27" s="4">
        <v>44834</v>
      </c>
      <c r="D27" s="3" t="s">
        <v>139</v>
      </c>
      <c r="F27" s="3" t="s">
        <v>22</v>
      </c>
      <c r="G27" s="5">
        <v>45016</v>
      </c>
      <c r="H27" s="3" t="s">
        <v>10</v>
      </c>
      <c r="I27" s="3">
        <v>210</v>
      </c>
      <c r="J27" s="4">
        <v>44935</v>
      </c>
      <c r="L27" s="3" t="s">
        <v>140</v>
      </c>
      <c r="M27" s="3" t="s">
        <v>141</v>
      </c>
    </row>
    <row r="28" spans="1:13" ht="14.25" customHeight="1">
      <c r="A28" s="4">
        <v>44935</v>
      </c>
      <c r="B28" s="3">
        <v>2</v>
      </c>
      <c r="C28" s="4">
        <v>44916</v>
      </c>
      <c r="D28" s="3" t="s">
        <v>54</v>
      </c>
      <c r="E28" s="3" t="s">
        <v>73</v>
      </c>
      <c r="F28" s="3" t="s">
        <v>22</v>
      </c>
      <c r="G28" s="5">
        <v>45016</v>
      </c>
      <c r="H28" s="3" t="s">
        <v>10</v>
      </c>
      <c r="I28" s="3">
        <v>17.559999999999999</v>
      </c>
      <c r="J28" s="4">
        <v>44935</v>
      </c>
      <c r="K28" s="3" t="s">
        <v>123</v>
      </c>
      <c r="L28" s="3" t="s">
        <v>140</v>
      </c>
      <c r="M28" s="3" t="s">
        <v>141</v>
      </c>
    </row>
    <row r="29" spans="1:13" ht="14.25" customHeight="1">
      <c r="A29" s="4">
        <v>44998</v>
      </c>
      <c r="B29" s="3">
        <v>1</v>
      </c>
      <c r="C29" s="4">
        <v>44963</v>
      </c>
      <c r="D29" s="3" t="s">
        <v>142</v>
      </c>
      <c r="E29" s="3" t="s">
        <v>73</v>
      </c>
      <c r="F29" s="3" t="s">
        <v>22</v>
      </c>
      <c r="G29" s="5">
        <v>45016</v>
      </c>
      <c r="H29" s="3" t="s">
        <v>10</v>
      </c>
      <c r="I29" s="3">
        <v>100.66</v>
      </c>
      <c r="J29" s="4">
        <v>44998</v>
      </c>
      <c r="K29" s="3" t="s">
        <v>123</v>
      </c>
      <c r="L29" s="3" t="s">
        <v>143</v>
      </c>
      <c r="M29" s="3" t="s">
        <v>144</v>
      </c>
    </row>
    <row r="30" spans="1:13" ht="14.25" customHeight="1">
      <c r="A30" s="4">
        <v>44998</v>
      </c>
      <c r="B30" s="3">
        <v>2</v>
      </c>
      <c r="C30" s="4">
        <v>44968</v>
      </c>
      <c r="D30" s="3" t="s">
        <v>56</v>
      </c>
      <c r="E30" s="3" t="s">
        <v>73</v>
      </c>
      <c r="F30" s="3" t="s">
        <v>22</v>
      </c>
      <c r="G30" s="5">
        <v>45016</v>
      </c>
      <c r="H30" s="3" t="s">
        <v>10</v>
      </c>
      <c r="I30" s="3">
        <v>14.01</v>
      </c>
      <c r="J30" s="4">
        <v>44998</v>
      </c>
      <c r="K30" s="3" t="s">
        <v>123</v>
      </c>
      <c r="L30" s="3" t="s">
        <v>143</v>
      </c>
      <c r="M30" s="3" t="s">
        <v>144</v>
      </c>
    </row>
    <row r="31" spans="1:13" ht="14.25" customHeight="1">
      <c r="A31" s="4">
        <v>44998</v>
      </c>
      <c r="B31" s="3">
        <v>3</v>
      </c>
      <c r="C31" s="4">
        <v>44986</v>
      </c>
      <c r="D31" s="3" t="s">
        <v>47</v>
      </c>
      <c r="E31" s="3" t="s">
        <v>74</v>
      </c>
      <c r="F31" s="3" t="s">
        <v>22</v>
      </c>
      <c r="G31" s="5">
        <v>45016</v>
      </c>
      <c r="H31" s="3" t="s">
        <v>10</v>
      </c>
      <c r="I31" s="3">
        <v>156</v>
      </c>
      <c r="J31" s="4">
        <v>44998</v>
      </c>
      <c r="K31" s="3" t="s">
        <v>74</v>
      </c>
      <c r="L31" s="3" t="s">
        <v>143</v>
      </c>
      <c r="M31" s="3" t="s">
        <v>144</v>
      </c>
    </row>
    <row r="32" spans="1:13" ht="14.25" customHeight="1">
      <c r="A32" s="4">
        <v>44998</v>
      </c>
      <c r="B32" s="3">
        <v>4</v>
      </c>
      <c r="C32" s="4">
        <v>44946</v>
      </c>
      <c r="D32" s="3" t="s">
        <v>35</v>
      </c>
      <c r="E32" s="3" t="s">
        <v>36</v>
      </c>
      <c r="F32" s="3" t="s">
        <v>22</v>
      </c>
      <c r="G32" s="5">
        <v>45016</v>
      </c>
      <c r="H32" s="3" t="s">
        <v>10</v>
      </c>
      <c r="I32" s="3">
        <v>74.97</v>
      </c>
      <c r="J32" s="4">
        <v>44998</v>
      </c>
      <c r="K32" s="3" t="s">
        <v>145</v>
      </c>
      <c r="L32" s="3" t="s">
        <v>143</v>
      </c>
      <c r="M32" s="3" t="s">
        <v>144</v>
      </c>
    </row>
    <row r="33" spans="1:14" ht="14.25" customHeight="1">
      <c r="A33" s="4">
        <v>45061</v>
      </c>
      <c r="B33" s="3">
        <v>1</v>
      </c>
      <c r="C33" s="4">
        <v>45020</v>
      </c>
      <c r="D33" s="3" t="s">
        <v>29</v>
      </c>
      <c r="E33" s="3" t="s">
        <v>146</v>
      </c>
      <c r="F33" s="3" t="s">
        <v>22</v>
      </c>
      <c r="G33" s="5">
        <v>45047</v>
      </c>
      <c r="H33" s="3" t="s">
        <v>10</v>
      </c>
      <c r="I33" s="3">
        <v>63.49</v>
      </c>
      <c r="J33" s="22">
        <v>45061</v>
      </c>
      <c r="K33" s="3" t="s">
        <v>75</v>
      </c>
    </row>
    <row r="34" spans="1:14" ht="14.25" customHeight="1">
      <c r="A34" s="4">
        <v>45061</v>
      </c>
      <c r="B34" s="3">
        <v>2</v>
      </c>
      <c r="D34" s="3" t="s">
        <v>77</v>
      </c>
      <c r="E34" s="3" t="s">
        <v>33</v>
      </c>
      <c r="F34" s="3" t="s">
        <v>22</v>
      </c>
      <c r="G34" s="5">
        <v>45047</v>
      </c>
      <c r="H34" s="3" t="s">
        <v>10</v>
      </c>
      <c r="I34" s="3">
        <v>100</v>
      </c>
      <c r="J34" s="23">
        <v>45061</v>
      </c>
      <c r="K34" s="3" t="s">
        <v>77</v>
      </c>
      <c r="L34" s="3" t="s">
        <v>123</v>
      </c>
    </row>
    <row r="35" spans="1:14" ht="14.25" customHeight="1">
      <c r="A35" s="4">
        <v>45061</v>
      </c>
      <c r="B35" s="3">
        <v>3</v>
      </c>
      <c r="D35" s="3" t="s">
        <v>78</v>
      </c>
      <c r="E35" s="3" t="s">
        <v>147</v>
      </c>
      <c r="F35" s="3" t="s">
        <v>22</v>
      </c>
      <c r="G35" s="5">
        <v>45047</v>
      </c>
      <c r="H35" s="3" t="s">
        <v>10</v>
      </c>
      <c r="I35" s="3">
        <v>471.09</v>
      </c>
      <c r="J35" s="22">
        <v>45061</v>
      </c>
      <c r="K35" s="3" t="s">
        <v>78</v>
      </c>
      <c r="L35" s="3" t="s">
        <v>123</v>
      </c>
    </row>
    <row r="36" spans="1:14" ht="14.25" customHeight="1">
      <c r="A36" s="24">
        <v>45117</v>
      </c>
      <c r="B36" s="3">
        <v>1</v>
      </c>
      <c r="D36" s="3" t="s">
        <v>75</v>
      </c>
      <c r="E36" s="3" t="s">
        <v>148</v>
      </c>
      <c r="F36" s="3" t="s">
        <v>22</v>
      </c>
      <c r="G36" s="5">
        <v>45047</v>
      </c>
      <c r="H36" s="3" t="s">
        <v>10</v>
      </c>
      <c r="I36" s="3">
        <v>100</v>
      </c>
      <c r="J36" s="23">
        <v>45117</v>
      </c>
      <c r="K36" s="3" t="s">
        <v>75</v>
      </c>
      <c r="L36" s="3" t="s">
        <v>149</v>
      </c>
      <c r="M36" s="3" t="s">
        <v>150</v>
      </c>
    </row>
    <row r="37" spans="1:14" ht="14.25" customHeight="1">
      <c r="A37" s="24">
        <v>45117</v>
      </c>
      <c r="B37" s="3">
        <v>2</v>
      </c>
      <c r="D37" s="3" t="s">
        <v>151</v>
      </c>
      <c r="E37" s="3" t="s">
        <v>152</v>
      </c>
      <c r="F37" s="3" t="s">
        <v>79</v>
      </c>
      <c r="G37" s="5">
        <v>45047</v>
      </c>
      <c r="H37" s="3" t="s">
        <v>10</v>
      </c>
      <c r="I37" s="3">
        <v>180.3</v>
      </c>
      <c r="J37" s="23">
        <v>45117</v>
      </c>
      <c r="K37" s="3" t="s">
        <v>78</v>
      </c>
      <c r="L37" s="3" t="s">
        <v>153</v>
      </c>
    </row>
    <row r="38" spans="1:14" ht="14.25" customHeight="1">
      <c r="A38" s="24">
        <v>45117</v>
      </c>
      <c r="B38" s="3">
        <v>3</v>
      </c>
      <c r="D38" s="3" t="s">
        <v>154</v>
      </c>
      <c r="E38" s="3" t="s">
        <v>82</v>
      </c>
      <c r="F38" s="3" t="s">
        <v>22</v>
      </c>
      <c r="G38" s="5">
        <v>45047</v>
      </c>
      <c r="H38" s="3" t="s">
        <v>10</v>
      </c>
      <c r="I38" s="3">
        <v>162.6</v>
      </c>
      <c r="J38" s="23">
        <v>45117</v>
      </c>
      <c r="K38" s="3" t="s">
        <v>154</v>
      </c>
      <c r="L38" s="3" t="s">
        <v>149</v>
      </c>
      <c r="M38" s="3" t="s">
        <v>150</v>
      </c>
    </row>
    <row r="39" spans="1:14" ht="14.25" customHeight="1">
      <c r="A39" s="24">
        <v>45117</v>
      </c>
      <c r="B39" s="3">
        <v>4</v>
      </c>
      <c r="D39" s="3" t="s">
        <v>78</v>
      </c>
      <c r="E39" s="3" t="s">
        <v>83</v>
      </c>
      <c r="F39" s="3" t="s">
        <v>22</v>
      </c>
      <c r="G39" s="5">
        <v>45047</v>
      </c>
      <c r="H39" s="3" t="s">
        <v>10</v>
      </c>
      <c r="I39" s="3">
        <v>180.3</v>
      </c>
      <c r="J39" s="23">
        <v>45117</v>
      </c>
      <c r="K39" s="3" t="s">
        <v>78</v>
      </c>
      <c r="L39" s="3" t="s">
        <v>153</v>
      </c>
    </row>
    <row r="40" spans="1:14" ht="14.25" customHeight="1">
      <c r="A40" s="25">
        <v>45117</v>
      </c>
      <c r="B40" s="3">
        <v>5</v>
      </c>
      <c r="D40" s="3" t="s">
        <v>155</v>
      </c>
      <c r="E40" s="3" t="s">
        <v>156</v>
      </c>
      <c r="F40" s="3" t="s">
        <v>22</v>
      </c>
      <c r="G40" s="5">
        <v>45069</v>
      </c>
      <c r="H40" s="3" t="s">
        <v>10</v>
      </c>
      <c r="I40" s="3">
        <v>216</v>
      </c>
      <c r="J40" s="23">
        <v>45117</v>
      </c>
      <c r="K40" s="3" t="s">
        <v>155</v>
      </c>
      <c r="L40" s="3" t="s">
        <v>153</v>
      </c>
    </row>
    <row r="41" spans="1:14" ht="14.25" customHeight="1">
      <c r="A41" s="25">
        <v>45180</v>
      </c>
      <c r="B41" s="3">
        <v>1</v>
      </c>
      <c r="C41" s="3" t="s">
        <v>157</v>
      </c>
      <c r="D41" s="3" t="s">
        <v>101</v>
      </c>
      <c r="E41" s="3" t="s">
        <v>86</v>
      </c>
      <c r="F41" s="3" t="s">
        <v>22</v>
      </c>
      <c r="G41" s="5"/>
      <c r="H41" s="3" t="s">
        <v>10</v>
      </c>
      <c r="I41" s="3">
        <v>45</v>
      </c>
      <c r="J41" s="26">
        <v>45180</v>
      </c>
      <c r="L41" s="3" t="s">
        <v>158</v>
      </c>
    </row>
    <row r="42" spans="1:14" ht="14.25" customHeight="1">
      <c r="A42" s="25">
        <v>45180</v>
      </c>
      <c r="B42" s="3">
        <v>2</v>
      </c>
      <c r="C42" s="3" t="s">
        <v>157</v>
      </c>
      <c r="D42" s="3" t="s">
        <v>78</v>
      </c>
      <c r="E42" s="3" t="s">
        <v>87</v>
      </c>
      <c r="F42" s="3" t="s">
        <v>22</v>
      </c>
      <c r="G42" s="5"/>
      <c r="H42" s="3" t="s">
        <v>88</v>
      </c>
      <c r="I42" s="3">
        <v>180.3</v>
      </c>
      <c r="J42" s="26">
        <v>45180</v>
      </c>
      <c r="L42" s="3" t="s">
        <v>158</v>
      </c>
    </row>
    <row r="43" spans="1:14" ht="14.25" customHeight="1">
      <c r="A43" s="25">
        <v>45180</v>
      </c>
      <c r="B43" s="3">
        <v>3</v>
      </c>
      <c r="C43" s="3" t="s">
        <v>157</v>
      </c>
      <c r="D43" s="3" t="s">
        <v>159</v>
      </c>
      <c r="E43" s="3" t="s">
        <v>89</v>
      </c>
      <c r="F43" s="3" t="s">
        <v>22</v>
      </c>
      <c r="G43" s="5"/>
      <c r="H43" s="3" t="s">
        <v>10</v>
      </c>
      <c r="I43" s="3">
        <v>100</v>
      </c>
      <c r="J43" s="26">
        <v>45180</v>
      </c>
      <c r="N43" s="3" t="s">
        <v>160</v>
      </c>
    </row>
    <row r="44" spans="1:14" ht="14.25" customHeight="1">
      <c r="A44" s="25">
        <v>45180</v>
      </c>
      <c r="B44" s="3">
        <v>4</v>
      </c>
      <c r="C44" s="3" t="s">
        <v>157</v>
      </c>
      <c r="E44" s="3" t="s">
        <v>90</v>
      </c>
      <c r="F44" s="3" t="s">
        <v>22</v>
      </c>
      <c r="G44" s="5"/>
      <c r="H44" s="3" t="s">
        <v>10</v>
      </c>
      <c r="I44" s="3">
        <v>600</v>
      </c>
      <c r="J44" s="26">
        <v>45180</v>
      </c>
      <c r="N44" s="3" t="s">
        <v>91</v>
      </c>
    </row>
    <row r="45" spans="1:14" ht="14.25" customHeight="1">
      <c r="A45" s="25">
        <v>45180</v>
      </c>
      <c r="B45" s="3">
        <v>5</v>
      </c>
      <c r="C45" s="3" t="s">
        <v>157</v>
      </c>
      <c r="E45" s="3" t="s">
        <v>92</v>
      </c>
      <c r="F45" s="3" t="s">
        <v>22</v>
      </c>
      <c r="G45" s="5"/>
      <c r="H45" s="3" t="s">
        <v>10</v>
      </c>
      <c r="I45" s="3">
        <v>600</v>
      </c>
      <c r="J45" s="26">
        <v>45180</v>
      </c>
      <c r="N45" s="3" t="s">
        <v>161</v>
      </c>
    </row>
    <row r="46" spans="1:14" ht="14.25" customHeight="1">
      <c r="A46" s="25">
        <v>45180</v>
      </c>
      <c r="B46" s="3">
        <v>6</v>
      </c>
      <c r="C46" s="3" t="s">
        <v>157</v>
      </c>
      <c r="D46" s="3" t="s">
        <v>154</v>
      </c>
      <c r="E46" s="3" t="s">
        <v>94</v>
      </c>
      <c r="F46" s="3" t="s">
        <v>22</v>
      </c>
      <c r="G46" s="5"/>
      <c r="H46" s="3" t="s">
        <v>10</v>
      </c>
      <c r="I46" s="3">
        <v>135</v>
      </c>
      <c r="J46" s="26">
        <v>45180</v>
      </c>
      <c r="L46" s="3" t="s">
        <v>158</v>
      </c>
    </row>
    <row r="47" spans="1:14" ht="14.25" customHeight="1">
      <c r="A47" s="25">
        <v>45180</v>
      </c>
      <c r="B47" s="3">
        <v>7</v>
      </c>
      <c r="C47" s="3" t="s">
        <v>157</v>
      </c>
      <c r="D47" s="3" t="s">
        <v>78</v>
      </c>
      <c r="E47" s="3" t="s">
        <v>95</v>
      </c>
      <c r="F47" s="3" t="s">
        <v>22</v>
      </c>
      <c r="G47" s="5"/>
      <c r="H47" s="3" t="s">
        <v>88</v>
      </c>
      <c r="I47" s="3">
        <v>180.3</v>
      </c>
      <c r="J47" s="26">
        <v>45180</v>
      </c>
      <c r="L47" s="3" t="s">
        <v>158</v>
      </c>
    </row>
    <row r="48" spans="1:14" ht="14.25" customHeight="1">
      <c r="A48" s="25">
        <v>45180</v>
      </c>
      <c r="B48" s="3">
        <v>8</v>
      </c>
      <c r="C48" s="3" t="s">
        <v>157</v>
      </c>
      <c r="D48" s="3" t="s">
        <v>162</v>
      </c>
      <c r="E48" s="3" t="s">
        <v>163</v>
      </c>
      <c r="F48" s="3" t="s">
        <v>22</v>
      </c>
      <c r="G48" s="5"/>
      <c r="H48" s="3" t="s">
        <v>10</v>
      </c>
      <c r="I48" s="3">
        <v>260</v>
      </c>
      <c r="J48" s="26">
        <v>45180</v>
      </c>
      <c r="L48" s="3" t="s">
        <v>158</v>
      </c>
    </row>
    <row r="49" spans="1:14" ht="14.25" customHeight="1">
      <c r="A49" s="25">
        <v>45180</v>
      </c>
      <c r="B49" s="3">
        <v>9</v>
      </c>
      <c r="C49" s="3" t="s">
        <v>157</v>
      </c>
      <c r="D49" s="3" t="s">
        <v>162</v>
      </c>
      <c r="E49" s="3" t="s">
        <v>164</v>
      </c>
      <c r="F49" s="3" t="s">
        <v>22</v>
      </c>
      <c r="G49" s="5"/>
      <c r="H49" s="3" t="s">
        <v>10</v>
      </c>
      <c r="I49" s="3">
        <v>82.79</v>
      </c>
      <c r="J49" s="26">
        <v>45180</v>
      </c>
      <c r="L49" s="3" t="s">
        <v>158</v>
      </c>
    </row>
    <row r="50" spans="1:14" ht="14.25" customHeight="1">
      <c r="A50" s="25">
        <v>45180</v>
      </c>
      <c r="B50" s="3">
        <v>10</v>
      </c>
      <c r="C50" s="3" t="s">
        <v>157</v>
      </c>
      <c r="D50" s="3" t="s">
        <v>162</v>
      </c>
      <c r="E50" s="3" t="s">
        <v>165</v>
      </c>
      <c r="F50" s="3" t="s">
        <v>22</v>
      </c>
      <c r="G50" s="5"/>
      <c r="H50" s="3" t="s">
        <v>10</v>
      </c>
      <c r="I50" s="3">
        <v>300</v>
      </c>
      <c r="J50" s="26">
        <v>45180</v>
      </c>
      <c r="N50" s="3" t="s">
        <v>166</v>
      </c>
    </row>
    <row r="51" spans="1:14" ht="14.25" customHeight="1">
      <c r="A51" s="4">
        <v>45219</v>
      </c>
      <c r="B51" s="3"/>
      <c r="C51" s="26"/>
      <c r="D51" s="3" t="s">
        <v>21</v>
      </c>
      <c r="E51" s="3" t="s">
        <v>167</v>
      </c>
      <c r="F51" s="3" t="s">
        <v>22</v>
      </c>
      <c r="G51" s="5"/>
      <c r="H51" s="3" t="s">
        <v>168</v>
      </c>
      <c r="I51" s="3">
        <v>180.3</v>
      </c>
      <c r="J51" s="27"/>
    </row>
    <row r="52" spans="1:14" ht="14.25" customHeight="1">
      <c r="A52" s="4">
        <v>45273</v>
      </c>
      <c r="B52" s="3">
        <v>1</v>
      </c>
      <c r="C52" s="26"/>
      <c r="D52" s="3" t="s">
        <v>21</v>
      </c>
      <c r="E52" s="3" t="s">
        <v>169</v>
      </c>
      <c r="F52" s="3" t="s">
        <v>22</v>
      </c>
      <c r="G52" s="5"/>
      <c r="H52" s="3" t="s">
        <v>88</v>
      </c>
      <c r="I52" s="3">
        <v>180.3</v>
      </c>
      <c r="J52" s="27">
        <v>45273</v>
      </c>
    </row>
    <row r="53" spans="1:14" ht="14.25" customHeight="1">
      <c r="A53" s="4">
        <v>45273</v>
      </c>
      <c r="B53" s="3">
        <v>2</v>
      </c>
      <c r="D53" s="3" t="s">
        <v>29</v>
      </c>
      <c r="E53" s="3" t="s">
        <v>75</v>
      </c>
      <c r="F53" s="3" t="s">
        <v>22</v>
      </c>
      <c r="G53" s="5"/>
      <c r="H53" s="3" t="s">
        <v>10</v>
      </c>
      <c r="I53" s="3">
        <v>133.85</v>
      </c>
      <c r="J53" s="27">
        <v>45273</v>
      </c>
    </row>
    <row r="54" spans="1:14" ht="14.25" customHeight="1">
      <c r="A54" s="4">
        <v>45273</v>
      </c>
      <c r="B54" s="3">
        <v>3</v>
      </c>
      <c r="D54" s="3" t="s">
        <v>54</v>
      </c>
      <c r="E54" s="3" t="s">
        <v>170</v>
      </c>
      <c r="F54" s="3" t="s">
        <v>22</v>
      </c>
      <c r="G54" s="5"/>
      <c r="H54" s="3" t="s">
        <v>10</v>
      </c>
      <c r="I54" s="3">
        <v>284.64</v>
      </c>
      <c r="J54" s="27">
        <v>45273</v>
      </c>
    </row>
    <row r="55" spans="1:14" ht="14.25" customHeight="1">
      <c r="A55" s="4">
        <v>45273</v>
      </c>
      <c r="B55" s="3">
        <v>4</v>
      </c>
      <c r="D55" s="3" t="s">
        <v>52</v>
      </c>
      <c r="E55" s="3" t="s">
        <v>171</v>
      </c>
      <c r="F55" s="3" t="s">
        <v>22</v>
      </c>
      <c r="G55" s="5"/>
      <c r="H55" s="3" t="s">
        <v>10</v>
      </c>
      <c r="I55" s="3">
        <v>99</v>
      </c>
      <c r="J55" s="27">
        <v>45273</v>
      </c>
    </row>
    <row r="56" spans="1:14" ht="14.25" customHeight="1">
      <c r="A56" s="4">
        <v>45273</v>
      </c>
      <c r="B56" s="3">
        <v>5</v>
      </c>
      <c r="D56" s="3" t="s">
        <v>52</v>
      </c>
      <c r="E56" s="3" t="s">
        <v>171</v>
      </c>
      <c r="F56" s="3" t="s">
        <v>22</v>
      </c>
      <c r="G56" s="5"/>
      <c r="H56" s="3" t="s">
        <v>10</v>
      </c>
      <c r="I56" s="3">
        <v>361</v>
      </c>
      <c r="J56" s="27">
        <v>45273</v>
      </c>
    </row>
    <row r="57" spans="1:14" ht="14.25" customHeight="1">
      <c r="A57" s="4">
        <v>45273</v>
      </c>
      <c r="B57" s="3">
        <v>6</v>
      </c>
      <c r="D57" s="3" t="s">
        <v>50</v>
      </c>
      <c r="E57" s="3" t="s">
        <v>172</v>
      </c>
      <c r="F57" s="3" t="s">
        <v>22</v>
      </c>
      <c r="G57" s="5"/>
      <c r="H57" s="3" t="s">
        <v>10</v>
      </c>
      <c r="I57" s="3">
        <v>600</v>
      </c>
      <c r="J57" s="27">
        <v>45273</v>
      </c>
    </row>
    <row r="58" spans="1:14" ht="14.25" customHeight="1">
      <c r="A58" s="28">
        <v>45599</v>
      </c>
      <c r="B58" s="14">
        <v>1</v>
      </c>
      <c r="D58" s="29" t="s">
        <v>21</v>
      </c>
      <c r="E58" s="14" t="s">
        <v>173</v>
      </c>
      <c r="F58" s="14" t="s">
        <v>22</v>
      </c>
      <c r="G58" s="5"/>
      <c r="H58" s="14" t="s">
        <v>10</v>
      </c>
      <c r="I58" s="14">
        <v>19.75</v>
      </c>
    </row>
    <row r="59" spans="1:14" ht="14.25" customHeight="1">
      <c r="A59" s="28">
        <v>45599</v>
      </c>
      <c r="B59" s="14">
        <v>2</v>
      </c>
      <c r="D59" s="29" t="s">
        <v>47</v>
      </c>
      <c r="E59" s="14" t="s">
        <v>174</v>
      </c>
      <c r="F59" s="14" t="s">
        <v>22</v>
      </c>
      <c r="G59" s="5"/>
      <c r="H59" s="14" t="s">
        <v>10</v>
      </c>
      <c r="I59" s="14">
        <v>168</v>
      </c>
    </row>
    <row r="60" spans="1:14" ht="14.25" customHeight="1">
      <c r="D60" s="3"/>
      <c r="G60" s="5"/>
    </row>
    <row r="61" spans="1:14" ht="14.25" customHeight="1">
      <c r="D61" s="3"/>
      <c r="G61" s="5"/>
    </row>
    <row r="62" spans="1:14" ht="14.25" customHeight="1">
      <c r="D62" s="3"/>
      <c r="G62" s="5"/>
    </row>
    <row r="63" spans="1:14" ht="14.25" customHeight="1">
      <c r="D63" s="3"/>
      <c r="G63" s="5"/>
    </row>
    <row r="64" spans="1:14" ht="14.25" customHeight="1">
      <c r="D64" s="3"/>
      <c r="G64" s="5"/>
    </row>
    <row r="65" spans="4:7" ht="14.25" customHeight="1">
      <c r="D65" s="3"/>
      <c r="G65" s="5"/>
    </row>
    <row r="66" spans="4:7" ht="14.25" customHeight="1">
      <c r="D66" s="3"/>
    </row>
    <row r="67" spans="4:7" ht="14.25" customHeight="1">
      <c r="D67" s="3"/>
    </row>
    <row r="68" spans="4:7" ht="14.25" customHeight="1">
      <c r="D68" s="3"/>
    </row>
    <row r="69" spans="4:7" ht="14.25" customHeight="1">
      <c r="D69" s="3"/>
    </row>
    <row r="70" spans="4:7" ht="14.25" customHeight="1">
      <c r="D70" s="3"/>
    </row>
    <row r="71" spans="4:7" ht="14.25" customHeight="1">
      <c r="D71" s="3"/>
    </row>
    <row r="72" spans="4:7" ht="14.25" customHeight="1">
      <c r="D72" s="3"/>
    </row>
    <row r="73" spans="4:7" ht="14.25" customHeight="1">
      <c r="D73" s="3"/>
    </row>
    <row r="74" spans="4:7" ht="14.25" customHeight="1">
      <c r="D74" s="3"/>
    </row>
    <row r="75" spans="4:7" ht="14.25" customHeight="1">
      <c r="D75" s="3"/>
    </row>
    <row r="76" spans="4:7" ht="14.25" customHeight="1">
      <c r="D76" s="3"/>
    </row>
    <row r="77" spans="4:7" ht="14.25" customHeight="1">
      <c r="D77" s="3"/>
    </row>
    <row r="78" spans="4:7" ht="14.25" customHeight="1">
      <c r="D78" s="3"/>
    </row>
    <row r="79" spans="4:7" ht="14.25" customHeight="1">
      <c r="D79" s="3"/>
    </row>
    <row r="80" spans="4:7" ht="14.25" customHeight="1">
      <c r="D80" s="3"/>
    </row>
    <row r="81" spans="4:4" ht="14.25" customHeight="1">
      <c r="D81" s="3"/>
    </row>
    <row r="82" spans="4:4" ht="14.25" customHeight="1">
      <c r="D82" s="3"/>
    </row>
    <row r="83" spans="4:4" ht="14.25" customHeight="1">
      <c r="D83" s="3"/>
    </row>
    <row r="84" spans="4:4" ht="14.25" customHeight="1">
      <c r="D84" s="3"/>
    </row>
    <row r="85" spans="4:4" ht="14.25" customHeight="1">
      <c r="D85" s="3"/>
    </row>
    <row r="86" spans="4:4" ht="14.25" customHeight="1">
      <c r="D86" s="3"/>
    </row>
    <row r="87" spans="4:4" ht="14.25" customHeight="1">
      <c r="D87" s="3"/>
    </row>
    <row r="88" spans="4:4" ht="14.25" customHeight="1">
      <c r="D88" s="3"/>
    </row>
    <row r="89" spans="4:4" ht="14.25" customHeight="1">
      <c r="D89" s="3"/>
    </row>
    <row r="90" spans="4:4" ht="14.25" customHeight="1">
      <c r="D90" s="3"/>
    </row>
    <row r="91" spans="4:4" ht="14.25" customHeight="1">
      <c r="D91" s="3"/>
    </row>
    <row r="92" spans="4:4" ht="14.25" customHeight="1">
      <c r="D92" s="3"/>
    </row>
    <row r="93" spans="4:4" ht="14.25" customHeight="1">
      <c r="D93" s="3"/>
    </row>
    <row r="94" spans="4:4" ht="14.25" customHeight="1">
      <c r="D94" s="3"/>
    </row>
    <row r="95" spans="4:4" ht="14.25" customHeight="1">
      <c r="D95" s="3"/>
    </row>
    <row r="96" spans="4:4" ht="14.25" customHeight="1">
      <c r="D96" s="3"/>
    </row>
    <row r="97" spans="4:4" ht="14.25" customHeight="1">
      <c r="D97" s="3"/>
    </row>
    <row r="98" spans="4:4" ht="14.25" customHeight="1">
      <c r="D98" s="3"/>
    </row>
    <row r="99" spans="4:4" ht="14.25" customHeight="1">
      <c r="D99" s="3"/>
    </row>
    <row r="100" spans="4:4" ht="14.25" customHeight="1">
      <c r="D100" s="3"/>
    </row>
    <row r="101" spans="4:4" ht="14.25" customHeight="1">
      <c r="D101" s="3"/>
    </row>
    <row r="102" spans="4:4" ht="14.25" customHeight="1">
      <c r="D102" s="3"/>
    </row>
    <row r="103" spans="4:4" ht="14.25" customHeight="1">
      <c r="D103" s="3"/>
    </row>
    <row r="104" spans="4:4" ht="14.25" customHeight="1">
      <c r="D104" s="3"/>
    </row>
    <row r="105" spans="4:4" ht="14.25" customHeight="1">
      <c r="D105" s="3"/>
    </row>
    <row r="106" spans="4:4" ht="14.25" customHeight="1">
      <c r="D106" s="3"/>
    </row>
    <row r="107" spans="4:4" ht="14.25" customHeight="1">
      <c r="D107" s="3"/>
    </row>
    <row r="108" spans="4:4" ht="14.25" customHeight="1">
      <c r="D108" s="3"/>
    </row>
    <row r="109" spans="4:4" ht="14.25" customHeight="1">
      <c r="D109" s="3"/>
    </row>
    <row r="110" spans="4:4" ht="14.25" customHeight="1">
      <c r="D110" s="3"/>
    </row>
    <row r="111" spans="4:4" ht="14.25" customHeight="1">
      <c r="D111" s="3"/>
    </row>
    <row r="112" spans="4:4" ht="14.25" customHeight="1">
      <c r="D112" s="3"/>
    </row>
    <row r="113" spans="4:4" ht="14.25" customHeight="1">
      <c r="D113" s="3"/>
    </row>
    <row r="114" spans="4:4" ht="14.25" customHeight="1">
      <c r="D114" s="3"/>
    </row>
    <row r="115" spans="4:4" ht="14.25" customHeight="1">
      <c r="D115" s="3"/>
    </row>
    <row r="116" spans="4:4" ht="14.25" customHeight="1">
      <c r="D116" s="3"/>
    </row>
    <row r="117" spans="4:4" ht="14.25" customHeight="1">
      <c r="D117" s="3"/>
    </row>
    <row r="118" spans="4:4" ht="14.25" customHeight="1">
      <c r="D118" s="3"/>
    </row>
    <row r="119" spans="4:4" ht="14.25" customHeight="1">
      <c r="D119" s="3"/>
    </row>
    <row r="120" spans="4:4" ht="14.25" customHeight="1">
      <c r="D120" s="3"/>
    </row>
    <row r="121" spans="4:4" ht="14.25" customHeight="1">
      <c r="D121" s="3"/>
    </row>
    <row r="122" spans="4:4" ht="14.25" customHeight="1">
      <c r="D122" s="3"/>
    </row>
    <row r="123" spans="4:4" ht="14.25" customHeight="1">
      <c r="D123" s="3"/>
    </row>
    <row r="124" spans="4:4" ht="14.25" customHeight="1">
      <c r="D124" s="3"/>
    </row>
    <row r="125" spans="4:4" ht="14.25" customHeight="1">
      <c r="D125" s="3"/>
    </row>
    <row r="126" spans="4:4" ht="14.25" customHeight="1">
      <c r="D126" s="3"/>
    </row>
    <row r="127" spans="4:4" ht="14.25" customHeight="1">
      <c r="D127" s="3"/>
    </row>
    <row r="128" spans="4:4" ht="14.25" customHeight="1">
      <c r="D128" s="3"/>
    </row>
    <row r="129" spans="4:4" ht="14.25" customHeight="1">
      <c r="D129" s="3"/>
    </row>
    <row r="130" spans="4:4" ht="14.25" customHeight="1">
      <c r="D130" s="3"/>
    </row>
    <row r="131" spans="4:4" ht="14.25" customHeight="1">
      <c r="D131" s="3"/>
    </row>
    <row r="132" spans="4:4" ht="14.25" customHeight="1">
      <c r="D132" s="3"/>
    </row>
    <row r="133" spans="4:4" ht="14.25" customHeight="1">
      <c r="D133" s="3"/>
    </row>
    <row r="134" spans="4:4" ht="14.25" customHeight="1">
      <c r="D134" s="3"/>
    </row>
    <row r="135" spans="4:4" ht="14.25" customHeight="1">
      <c r="D135" s="3"/>
    </row>
    <row r="136" spans="4:4" ht="14.25" customHeight="1">
      <c r="D136" s="3"/>
    </row>
    <row r="137" spans="4:4" ht="14.25" customHeight="1">
      <c r="D137" s="3"/>
    </row>
    <row r="138" spans="4:4" ht="14.25" customHeight="1">
      <c r="D138" s="3"/>
    </row>
    <row r="139" spans="4:4" ht="14.25" customHeight="1">
      <c r="D139" s="3"/>
    </row>
    <row r="140" spans="4:4" ht="14.25" customHeight="1">
      <c r="D140" s="3"/>
    </row>
    <row r="141" spans="4:4" ht="14.25" customHeight="1">
      <c r="D141" s="3"/>
    </row>
    <row r="142" spans="4:4" ht="14.25" customHeight="1">
      <c r="D142" s="3"/>
    </row>
    <row r="143" spans="4:4" ht="14.25" customHeight="1">
      <c r="D143" s="3"/>
    </row>
    <row r="144" spans="4:4" ht="14.25" customHeight="1">
      <c r="D144" s="3"/>
    </row>
    <row r="145" spans="4:4" ht="14.25" customHeight="1">
      <c r="D145" s="3"/>
    </row>
    <row r="146" spans="4:4" ht="14.25" customHeight="1">
      <c r="D146" s="3"/>
    </row>
    <row r="147" spans="4:4" ht="14.25" customHeight="1">
      <c r="D147" s="3"/>
    </row>
    <row r="148" spans="4:4" ht="14.25" customHeight="1">
      <c r="D148" s="3"/>
    </row>
    <row r="149" spans="4:4" ht="14.25" customHeight="1">
      <c r="D149" s="3"/>
    </row>
    <row r="150" spans="4:4" ht="14.25" customHeight="1">
      <c r="D150" s="3"/>
    </row>
    <row r="151" spans="4:4" ht="14.25" customHeight="1">
      <c r="D151" s="3"/>
    </row>
    <row r="152" spans="4:4" ht="14.25" customHeight="1">
      <c r="D152" s="3"/>
    </row>
    <row r="153" spans="4:4" ht="14.25" customHeight="1">
      <c r="D153" s="3"/>
    </row>
    <row r="154" spans="4:4" ht="14.25" customHeight="1">
      <c r="D154" s="3"/>
    </row>
    <row r="155" spans="4:4" ht="14.25" customHeight="1">
      <c r="D155" s="3"/>
    </row>
    <row r="156" spans="4:4" ht="14.25" customHeight="1">
      <c r="D156" s="3"/>
    </row>
    <row r="157" spans="4:4" ht="14.25" customHeight="1">
      <c r="D157" s="3"/>
    </row>
    <row r="158" spans="4:4" ht="14.25" customHeight="1">
      <c r="D158" s="3"/>
    </row>
    <row r="159" spans="4:4" ht="14.25" customHeight="1">
      <c r="D159" s="3"/>
    </row>
    <row r="160" spans="4:4" ht="14.25" customHeight="1">
      <c r="D160" s="3"/>
    </row>
    <row r="161" spans="4:4" ht="14.25" customHeight="1">
      <c r="D161" s="3"/>
    </row>
    <row r="162" spans="4:4" ht="14.25" customHeight="1">
      <c r="D162" s="3"/>
    </row>
    <row r="163" spans="4:4" ht="14.25" customHeight="1">
      <c r="D163" s="3"/>
    </row>
    <row r="164" spans="4:4" ht="14.25" customHeight="1">
      <c r="D164" s="3"/>
    </row>
    <row r="165" spans="4:4" ht="14.25" customHeight="1">
      <c r="D165" s="3"/>
    </row>
    <row r="166" spans="4:4" ht="14.25" customHeight="1">
      <c r="D166" s="3"/>
    </row>
    <row r="167" spans="4:4" ht="14.25" customHeight="1">
      <c r="D167" s="3"/>
    </row>
    <row r="168" spans="4:4" ht="14.25" customHeight="1">
      <c r="D168" s="3"/>
    </row>
    <row r="169" spans="4:4" ht="14.25" customHeight="1">
      <c r="D169" s="3"/>
    </row>
    <row r="170" spans="4:4" ht="14.25" customHeight="1">
      <c r="D170" s="3"/>
    </row>
    <row r="171" spans="4:4" ht="14.25" customHeight="1">
      <c r="D171" s="3"/>
    </row>
    <row r="172" spans="4:4" ht="14.25" customHeight="1">
      <c r="D172" s="3"/>
    </row>
    <row r="173" spans="4:4" ht="14.25" customHeight="1">
      <c r="D173" s="3"/>
    </row>
    <row r="174" spans="4:4" ht="14.25" customHeight="1">
      <c r="D174" s="3"/>
    </row>
    <row r="175" spans="4:4" ht="14.25" customHeight="1">
      <c r="D175" s="3"/>
    </row>
    <row r="176" spans="4:4" ht="14.25" customHeight="1">
      <c r="D176" s="3"/>
    </row>
    <row r="177" spans="4:4" ht="14.25" customHeight="1">
      <c r="D177" s="3"/>
    </row>
    <row r="178" spans="4:4" ht="14.25" customHeight="1">
      <c r="D178" s="3"/>
    </row>
    <row r="179" spans="4:4" ht="14.25" customHeight="1">
      <c r="D179" s="3"/>
    </row>
    <row r="180" spans="4:4" ht="14.25" customHeight="1">
      <c r="D180" s="3"/>
    </row>
    <row r="181" spans="4:4" ht="14.25" customHeight="1">
      <c r="D181" s="3"/>
    </row>
    <row r="182" spans="4:4" ht="14.25" customHeight="1">
      <c r="D182" s="3"/>
    </row>
    <row r="183" spans="4:4" ht="14.25" customHeight="1">
      <c r="D183" s="3"/>
    </row>
    <row r="184" spans="4:4" ht="14.25" customHeight="1">
      <c r="D184" s="3"/>
    </row>
    <row r="185" spans="4:4" ht="14.25" customHeight="1">
      <c r="D185" s="3"/>
    </row>
    <row r="186" spans="4:4" ht="14.25" customHeight="1">
      <c r="D186" s="3"/>
    </row>
    <row r="187" spans="4:4" ht="14.25" customHeight="1">
      <c r="D187" s="3"/>
    </row>
    <row r="188" spans="4:4" ht="14.25" customHeight="1">
      <c r="D188" s="3"/>
    </row>
    <row r="189" spans="4:4" ht="14.25" customHeight="1">
      <c r="D189" s="3"/>
    </row>
    <row r="190" spans="4:4" ht="14.25" customHeight="1">
      <c r="D190" s="3"/>
    </row>
    <row r="191" spans="4:4" ht="14.25" customHeight="1">
      <c r="D191" s="3"/>
    </row>
    <row r="192" spans="4:4" ht="14.25" customHeight="1">
      <c r="D192" s="3"/>
    </row>
    <row r="193" spans="4:4" ht="14.25" customHeight="1">
      <c r="D193" s="3"/>
    </row>
    <row r="194" spans="4:4" ht="14.25" customHeight="1">
      <c r="D194" s="3"/>
    </row>
    <row r="195" spans="4:4" ht="14.25" customHeight="1">
      <c r="D195" s="3"/>
    </row>
    <row r="196" spans="4:4" ht="14.25" customHeight="1">
      <c r="D196" s="3"/>
    </row>
    <row r="197" spans="4:4" ht="14.25" customHeight="1">
      <c r="D197" s="3"/>
    </row>
    <row r="198" spans="4:4" ht="14.25" customHeight="1">
      <c r="D198" s="3"/>
    </row>
    <row r="199" spans="4:4" ht="14.25" customHeight="1">
      <c r="D199" s="3"/>
    </row>
    <row r="200" spans="4:4" ht="14.25" customHeight="1">
      <c r="D200" s="3"/>
    </row>
    <row r="201" spans="4:4" ht="14.25" customHeight="1">
      <c r="D201" s="3"/>
    </row>
    <row r="202" spans="4:4" ht="14.25" customHeight="1">
      <c r="D202" s="3"/>
    </row>
    <row r="203" spans="4:4" ht="14.25" customHeight="1">
      <c r="D203" s="3"/>
    </row>
    <row r="204" spans="4:4" ht="14.25" customHeight="1">
      <c r="D204" s="3"/>
    </row>
    <row r="205" spans="4:4" ht="14.25" customHeight="1">
      <c r="D205" s="3"/>
    </row>
    <row r="206" spans="4:4" ht="14.25" customHeight="1">
      <c r="D206" s="3"/>
    </row>
    <row r="207" spans="4:4" ht="14.25" customHeight="1">
      <c r="D207" s="3"/>
    </row>
    <row r="208" spans="4:4" ht="14.25" customHeight="1">
      <c r="D208" s="3"/>
    </row>
    <row r="209" spans="4:4" ht="14.25" customHeight="1">
      <c r="D209" s="3"/>
    </row>
    <row r="210" spans="4:4" ht="14.25" customHeight="1">
      <c r="D210" s="3"/>
    </row>
    <row r="211" spans="4:4" ht="14.25" customHeight="1">
      <c r="D211" s="3"/>
    </row>
    <row r="212" spans="4:4" ht="14.25" customHeight="1">
      <c r="D212" s="3"/>
    </row>
    <row r="213" spans="4:4" ht="14.25" customHeight="1">
      <c r="D213" s="3"/>
    </row>
    <row r="214" spans="4:4" ht="14.25" customHeight="1">
      <c r="D214" s="3"/>
    </row>
    <row r="215" spans="4:4" ht="14.25" customHeight="1">
      <c r="D215" s="3"/>
    </row>
    <row r="216" spans="4:4" ht="14.25" customHeight="1">
      <c r="D216" s="3"/>
    </row>
    <row r="217" spans="4:4" ht="14.25" customHeight="1">
      <c r="D217" s="3"/>
    </row>
    <row r="218" spans="4:4" ht="14.25" customHeight="1">
      <c r="D218" s="3"/>
    </row>
    <row r="219" spans="4:4" ht="14.25" customHeight="1">
      <c r="D219" s="3"/>
    </row>
    <row r="220" spans="4:4" ht="14.25" customHeight="1">
      <c r="D220" s="3"/>
    </row>
    <row r="221" spans="4:4" ht="14.25" customHeight="1">
      <c r="D221" s="3"/>
    </row>
    <row r="222" spans="4:4" ht="14.25" customHeight="1">
      <c r="D222" s="3"/>
    </row>
    <row r="223" spans="4:4" ht="14.25" customHeight="1">
      <c r="D223" s="3"/>
    </row>
    <row r="224" spans="4:4" ht="14.25" customHeight="1">
      <c r="D224" s="3"/>
    </row>
    <row r="225" spans="4:4" ht="14.25" customHeight="1">
      <c r="D225" s="3"/>
    </row>
    <row r="226" spans="4:4" ht="14.25" customHeight="1">
      <c r="D226" s="3"/>
    </row>
    <row r="227" spans="4:4" ht="14.25" customHeight="1">
      <c r="D227" s="3"/>
    </row>
    <row r="228" spans="4:4" ht="14.25" customHeight="1">
      <c r="D228" s="3"/>
    </row>
    <row r="229" spans="4:4" ht="14.25" customHeight="1">
      <c r="D229" s="3"/>
    </row>
    <row r="230" spans="4:4" ht="14.25" customHeight="1">
      <c r="D230" s="3"/>
    </row>
    <row r="231" spans="4:4" ht="14.25" customHeight="1">
      <c r="D231" s="3"/>
    </row>
    <row r="232" spans="4:4" ht="14.25" customHeight="1">
      <c r="D232" s="3"/>
    </row>
    <row r="233" spans="4:4" ht="14.25" customHeight="1">
      <c r="D233" s="3"/>
    </row>
    <row r="234" spans="4:4" ht="14.25" customHeight="1">
      <c r="D234" s="3"/>
    </row>
    <row r="235" spans="4:4" ht="14.25" customHeight="1">
      <c r="D235" s="3"/>
    </row>
    <row r="236" spans="4:4" ht="14.25" customHeight="1">
      <c r="D236" s="3"/>
    </row>
    <row r="237" spans="4:4" ht="14.25" customHeight="1">
      <c r="D237" s="3"/>
    </row>
    <row r="238" spans="4:4" ht="14.25" customHeight="1">
      <c r="D238" s="3"/>
    </row>
    <row r="239" spans="4:4" ht="14.25" customHeight="1">
      <c r="D239" s="3"/>
    </row>
    <row r="240" spans="4:4" ht="14.25" customHeight="1">
      <c r="D240" s="3"/>
    </row>
    <row r="241" spans="4:4" ht="14.25" customHeight="1">
      <c r="D241" s="3"/>
    </row>
    <row r="242" spans="4:4" ht="14.25" customHeight="1">
      <c r="D242" s="3"/>
    </row>
    <row r="243" spans="4:4" ht="14.25" customHeight="1">
      <c r="D243" s="3"/>
    </row>
    <row r="244" spans="4:4" ht="14.25" customHeight="1">
      <c r="D244" s="3"/>
    </row>
    <row r="245" spans="4:4" ht="14.25" customHeight="1">
      <c r="D245" s="3"/>
    </row>
    <row r="246" spans="4:4" ht="14.25" customHeight="1">
      <c r="D246" s="3"/>
    </row>
    <row r="247" spans="4:4" ht="14.25" customHeight="1">
      <c r="D247" s="3"/>
    </row>
    <row r="248" spans="4:4" ht="14.25" customHeight="1">
      <c r="D248" s="3"/>
    </row>
    <row r="249" spans="4:4" ht="14.25" customHeight="1">
      <c r="D249" s="3"/>
    </row>
    <row r="250" spans="4:4" ht="14.25" customHeight="1">
      <c r="D250" s="3"/>
    </row>
    <row r="251" spans="4:4" ht="14.25" customHeight="1">
      <c r="D251" s="3"/>
    </row>
    <row r="252" spans="4:4" ht="14.25" customHeight="1">
      <c r="D252" s="3"/>
    </row>
    <row r="253" spans="4:4" ht="14.25" customHeight="1">
      <c r="D253" s="3"/>
    </row>
    <row r="254" spans="4:4" ht="14.25" customHeight="1">
      <c r="D254" s="3"/>
    </row>
    <row r="255" spans="4:4" ht="14.25" customHeight="1">
      <c r="D255" s="3"/>
    </row>
    <row r="256" spans="4:4" ht="14.25" customHeight="1">
      <c r="D256" s="3"/>
    </row>
    <row r="257" spans="4:4" ht="14.25" customHeight="1">
      <c r="D257" s="3"/>
    </row>
    <row r="258" spans="4:4" ht="14.25" customHeight="1">
      <c r="D258" s="3"/>
    </row>
    <row r="259" spans="4:4" ht="14.25" customHeight="1">
      <c r="D259" s="3"/>
    </row>
    <row r="260" spans="4:4" ht="14.25" customHeight="1">
      <c r="D260" s="3"/>
    </row>
    <row r="261" spans="4:4" ht="14.25" customHeight="1">
      <c r="D261" s="3"/>
    </row>
    <row r="262" spans="4:4" ht="14.25" customHeight="1">
      <c r="D262" s="3"/>
    </row>
    <row r="263" spans="4:4" ht="14.25" customHeight="1">
      <c r="D263" s="3"/>
    </row>
    <row r="264" spans="4:4" ht="14.25" customHeight="1">
      <c r="D264" s="3"/>
    </row>
    <row r="265" spans="4:4" ht="14.25" customHeight="1">
      <c r="D265" s="3"/>
    </row>
    <row r="266" spans="4:4" ht="14.25" customHeight="1">
      <c r="D266" s="3"/>
    </row>
    <row r="267" spans="4:4" ht="14.25" customHeight="1">
      <c r="D267" s="3"/>
    </row>
    <row r="268" spans="4:4" ht="14.25" customHeight="1">
      <c r="D268" s="3"/>
    </row>
    <row r="269" spans="4:4" ht="14.25" customHeight="1">
      <c r="D269" s="3"/>
    </row>
    <row r="270" spans="4:4" ht="14.25" customHeight="1">
      <c r="D270" s="3"/>
    </row>
    <row r="271" spans="4:4" ht="14.25" customHeight="1">
      <c r="D271" s="3"/>
    </row>
    <row r="272" spans="4:4" ht="14.25" customHeight="1">
      <c r="D272" s="3"/>
    </row>
    <row r="273" spans="4:4" ht="14.25" customHeight="1">
      <c r="D273" s="3"/>
    </row>
    <row r="274" spans="4:4" ht="14.25" customHeight="1">
      <c r="D274" s="3"/>
    </row>
    <row r="275" spans="4:4" ht="14.25" customHeight="1">
      <c r="D275" s="3"/>
    </row>
    <row r="276" spans="4:4" ht="14.25" customHeight="1">
      <c r="D276" s="3"/>
    </row>
    <row r="277" spans="4:4" ht="14.25" customHeight="1">
      <c r="D277" s="3"/>
    </row>
    <row r="278" spans="4:4" ht="14.25" customHeight="1">
      <c r="D278" s="3"/>
    </row>
    <row r="279" spans="4:4" ht="14.25" customHeight="1">
      <c r="D279" s="3"/>
    </row>
    <row r="280" spans="4:4" ht="14.25" customHeight="1">
      <c r="D280" s="3"/>
    </row>
    <row r="281" spans="4:4" ht="14.25" customHeight="1">
      <c r="D281" s="3"/>
    </row>
    <row r="282" spans="4:4" ht="14.25" customHeight="1">
      <c r="D282" s="3"/>
    </row>
    <row r="283" spans="4:4" ht="14.25" customHeight="1">
      <c r="D283" s="3"/>
    </row>
    <row r="284" spans="4:4" ht="14.25" customHeight="1">
      <c r="D284" s="3"/>
    </row>
    <row r="285" spans="4:4" ht="14.25" customHeight="1">
      <c r="D285" s="3"/>
    </row>
    <row r="286" spans="4:4" ht="14.25" customHeight="1">
      <c r="D286" s="3"/>
    </row>
    <row r="287" spans="4:4" ht="14.25" customHeight="1">
      <c r="D287" s="3"/>
    </row>
    <row r="288" spans="4:4" ht="14.25" customHeight="1">
      <c r="D288" s="3"/>
    </row>
    <row r="289" spans="4:4" ht="14.25" customHeight="1">
      <c r="D289" s="3"/>
    </row>
    <row r="290" spans="4:4" ht="14.25" customHeight="1">
      <c r="D290" s="3"/>
    </row>
    <row r="291" spans="4:4" ht="14.25" customHeight="1">
      <c r="D291" s="3"/>
    </row>
    <row r="292" spans="4:4" ht="14.25" customHeight="1">
      <c r="D292" s="3"/>
    </row>
    <row r="293" spans="4:4" ht="14.25" customHeight="1">
      <c r="D293" s="3"/>
    </row>
    <row r="294" spans="4:4" ht="14.25" customHeight="1">
      <c r="D294" s="3"/>
    </row>
    <row r="295" spans="4:4" ht="14.25" customHeight="1">
      <c r="D295" s="3"/>
    </row>
    <row r="296" spans="4:4" ht="14.25" customHeight="1">
      <c r="D296" s="3"/>
    </row>
    <row r="297" spans="4:4" ht="14.25" customHeight="1">
      <c r="D297" s="3"/>
    </row>
    <row r="298" spans="4:4" ht="14.25" customHeight="1">
      <c r="D298" s="3"/>
    </row>
    <row r="299" spans="4:4" ht="14.25" customHeight="1">
      <c r="D299" s="3"/>
    </row>
    <row r="300" spans="4:4" ht="14.25" customHeight="1">
      <c r="D300" s="3"/>
    </row>
    <row r="301" spans="4:4" ht="14.25" customHeight="1">
      <c r="D301" s="3"/>
    </row>
    <row r="302" spans="4:4" ht="14.25" customHeight="1">
      <c r="D302" s="3"/>
    </row>
    <row r="303" spans="4:4" ht="14.25" customHeight="1">
      <c r="D303" s="3"/>
    </row>
    <row r="304" spans="4:4" ht="14.25" customHeight="1">
      <c r="D304" s="3"/>
    </row>
    <row r="305" spans="4:4" ht="14.25" customHeight="1">
      <c r="D305" s="3"/>
    </row>
    <row r="306" spans="4:4" ht="14.25" customHeight="1">
      <c r="D306" s="3"/>
    </row>
    <row r="307" spans="4:4" ht="14.25" customHeight="1">
      <c r="D307" s="3"/>
    </row>
    <row r="308" spans="4:4" ht="14.25" customHeight="1">
      <c r="D308" s="3"/>
    </row>
    <row r="309" spans="4:4" ht="14.25" customHeight="1">
      <c r="D309" s="3"/>
    </row>
    <row r="310" spans="4:4" ht="14.25" customHeight="1">
      <c r="D310" s="3"/>
    </row>
    <row r="311" spans="4:4" ht="14.25" customHeight="1">
      <c r="D311" s="3"/>
    </row>
    <row r="312" spans="4:4" ht="14.25" customHeight="1">
      <c r="D312" s="3"/>
    </row>
    <row r="313" spans="4:4" ht="14.25" customHeight="1">
      <c r="D313" s="3"/>
    </row>
    <row r="314" spans="4:4" ht="14.25" customHeight="1">
      <c r="D314" s="3"/>
    </row>
    <row r="315" spans="4:4" ht="14.25" customHeight="1">
      <c r="D315" s="3"/>
    </row>
    <row r="316" spans="4:4" ht="14.25" customHeight="1">
      <c r="D316" s="3"/>
    </row>
    <row r="317" spans="4:4" ht="14.25" customHeight="1">
      <c r="D317" s="3"/>
    </row>
    <row r="318" spans="4:4" ht="14.25" customHeight="1">
      <c r="D318" s="3"/>
    </row>
    <row r="319" spans="4:4" ht="14.25" customHeight="1">
      <c r="D319" s="3"/>
    </row>
    <row r="320" spans="4:4" ht="14.25" customHeight="1">
      <c r="D320" s="3"/>
    </row>
    <row r="321" spans="4:4" ht="14.25" customHeight="1">
      <c r="D321" s="3"/>
    </row>
    <row r="322" spans="4:4" ht="14.25" customHeight="1">
      <c r="D322" s="3"/>
    </row>
    <row r="323" spans="4:4" ht="14.25" customHeight="1">
      <c r="D323" s="3"/>
    </row>
    <row r="324" spans="4:4" ht="14.25" customHeight="1">
      <c r="D324" s="3"/>
    </row>
    <row r="325" spans="4:4" ht="14.25" customHeight="1">
      <c r="D325" s="3"/>
    </row>
    <row r="326" spans="4:4" ht="14.25" customHeight="1">
      <c r="D326" s="3"/>
    </row>
    <row r="327" spans="4:4" ht="14.25" customHeight="1">
      <c r="D327" s="3"/>
    </row>
    <row r="328" spans="4:4" ht="14.25" customHeight="1">
      <c r="D328" s="3"/>
    </row>
    <row r="329" spans="4:4" ht="14.25" customHeight="1">
      <c r="D329" s="3"/>
    </row>
    <row r="330" spans="4:4" ht="14.25" customHeight="1">
      <c r="D330" s="3"/>
    </row>
    <row r="331" spans="4:4" ht="14.25" customHeight="1">
      <c r="D331" s="3"/>
    </row>
    <row r="332" spans="4:4" ht="14.25" customHeight="1">
      <c r="D332" s="3"/>
    </row>
    <row r="333" spans="4:4" ht="14.25" customHeight="1">
      <c r="D333" s="3"/>
    </row>
    <row r="334" spans="4:4" ht="14.25" customHeight="1">
      <c r="D334" s="3"/>
    </row>
    <row r="335" spans="4:4" ht="14.25" customHeight="1">
      <c r="D335" s="3"/>
    </row>
    <row r="336" spans="4:4" ht="14.25" customHeight="1">
      <c r="D336" s="3"/>
    </row>
    <row r="337" spans="4:4" ht="14.25" customHeight="1">
      <c r="D337" s="3"/>
    </row>
    <row r="338" spans="4:4" ht="14.25" customHeight="1">
      <c r="D338" s="3"/>
    </row>
    <row r="339" spans="4:4" ht="14.25" customHeight="1">
      <c r="D339" s="3"/>
    </row>
    <row r="340" spans="4:4" ht="14.25" customHeight="1">
      <c r="D340" s="3"/>
    </row>
    <row r="341" spans="4:4" ht="14.25" customHeight="1">
      <c r="D341" s="3"/>
    </row>
    <row r="342" spans="4:4" ht="14.25" customHeight="1">
      <c r="D342" s="3"/>
    </row>
    <row r="343" spans="4:4" ht="14.25" customHeight="1">
      <c r="D343" s="3"/>
    </row>
    <row r="344" spans="4:4" ht="14.25" customHeight="1">
      <c r="D344" s="3"/>
    </row>
    <row r="345" spans="4:4" ht="14.25" customHeight="1">
      <c r="D345" s="3"/>
    </row>
    <row r="346" spans="4:4" ht="14.25" customHeight="1">
      <c r="D346" s="3"/>
    </row>
    <row r="347" spans="4:4" ht="14.25" customHeight="1">
      <c r="D347" s="3"/>
    </row>
    <row r="348" spans="4:4" ht="14.25" customHeight="1">
      <c r="D348" s="3"/>
    </row>
    <row r="349" spans="4:4" ht="14.25" customHeight="1">
      <c r="D349" s="3"/>
    </row>
    <row r="350" spans="4:4" ht="14.25" customHeight="1">
      <c r="D350" s="3"/>
    </row>
    <row r="351" spans="4:4" ht="14.25" customHeight="1">
      <c r="D351" s="3"/>
    </row>
    <row r="352" spans="4:4" ht="14.25" customHeight="1">
      <c r="D352" s="3"/>
    </row>
    <row r="353" spans="4:4" ht="14.25" customHeight="1">
      <c r="D353" s="3"/>
    </row>
    <row r="354" spans="4:4" ht="14.25" customHeight="1">
      <c r="D354" s="3"/>
    </row>
    <row r="355" spans="4:4" ht="14.25" customHeight="1">
      <c r="D355" s="3"/>
    </row>
    <row r="356" spans="4:4" ht="14.25" customHeight="1">
      <c r="D356" s="3"/>
    </row>
    <row r="357" spans="4:4" ht="14.25" customHeight="1">
      <c r="D357" s="3"/>
    </row>
    <row r="358" spans="4:4" ht="14.25" customHeight="1">
      <c r="D358" s="3"/>
    </row>
    <row r="359" spans="4:4" ht="14.25" customHeight="1">
      <c r="D359" s="3"/>
    </row>
    <row r="360" spans="4:4" ht="14.25" customHeight="1">
      <c r="D360" s="3"/>
    </row>
    <row r="361" spans="4:4" ht="14.25" customHeight="1">
      <c r="D361" s="3"/>
    </row>
    <row r="362" spans="4:4" ht="14.25" customHeight="1">
      <c r="D362" s="3"/>
    </row>
    <row r="363" spans="4:4" ht="14.25" customHeight="1">
      <c r="D363" s="3"/>
    </row>
    <row r="364" spans="4:4" ht="14.25" customHeight="1">
      <c r="D364" s="3"/>
    </row>
    <row r="365" spans="4:4" ht="14.25" customHeight="1">
      <c r="D365" s="3"/>
    </row>
    <row r="366" spans="4:4" ht="14.25" customHeight="1">
      <c r="D366" s="3"/>
    </row>
    <row r="367" spans="4:4" ht="14.25" customHeight="1">
      <c r="D367" s="3"/>
    </row>
    <row r="368" spans="4:4" ht="14.25" customHeight="1">
      <c r="D368" s="3"/>
    </row>
    <row r="369" spans="4:4" ht="14.25" customHeight="1">
      <c r="D369" s="3"/>
    </row>
    <row r="370" spans="4:4" ht="14.25" customHeight="1">
      <c r="D370" s="3"/>
    </row>
    <row r="371" spans="4:4" ht="14.25" customHeight="1">
      <c r="D371" s="3"/>
    </row>
    <row r="372" spans="4:4" ht="14.25" customHeight="1">
      <c r="D372" s="3"/>
    </row>
    <row r="373" spans="4:4" ht="14.25" customHeight="1">
      <c r="D373" s="3"/>
    </row>
    <row r="374" spans="4:4" ht="14.25" customHeight="1">
      <c r="D374" s="3"/>
    </row>
    <row r="375" spans="4:4" ht="14.25" customHeight="1">
      <c r="D375" s="3"/>
    </row>
    <row r="376" spans="4:4" ht="14.25" customHeight="1">
      <c r="D376" s="3"/>
    </row>
    <row r="377" spans="4:4" ht="14.25" customHeight="1">
      <c r="D377" s="3"/>
    </row>
    <row r="378" spans="4:4" ht="14.25" customHeight="1">
      <c r="D378" s="3"/>
    </row>
    <row r="379" spans="4:4" ht="14.25" customHeight="1">
      <c r="D379" s="3"/>
    </row>
    <row r="380" spans="4:4" ht="14.25" customHeight="1">
      <c r="D380" s="3"/>
    </row>
    <row r="381" spans="4:4" ht="14.25" customHeight="1">
      <c r="D381" s="3"/>
    </row>
    <row r="382" spans="4:4" ht="14.25" customHeight="1">
      <c r="D382" s="3"/>
    </row>
    <row r="383" spans="4:4" ht="14.25" customHeight="1">
      <c r="D383" s="3"/>
    </row>
    <row r="384" spans="4:4" ht="14.25" customHeight="1">
      <c r="D384" s="3"/>
    </row>
    <row r="385" spans="4:4" ht="14.25" customHeight="1">
      <c r="D385" s="3"/>
    </row>
    <row r="386" spans="4:4" ht="14.25" customHeight="1">
      <c r="D386" s="3"/>
    </row>
    <row r="387" spans="4:4" ht="14.25" customHeight="1">
      <c r="D387" s="3"/>
    </row>
    <row r="388" spans="4:4" ht="14.25" customHeight="1">
      <c r="D388" s="3"/>
    </row>
    <row r="389" spans="4:4" ht="14.25" customHeight="1">
      <c r="D389" s="3"/>
    </row>
    <row r="390" spans="4:4" ht="14.25" customHeight="1">
      <c r="D390" s="3"/>
    </row>
    <row r="391" spans="4:4" ht="14.25" customHeight="1">
      <c r="D391" s="3"/>
    </row>
    <row r="392" spans="4:4" ht="14.25" customHeight="1">
      <c r="D392" s="3"/>
    </row>
    <row r="393" spans="4:4" ht="14.25" customHeight="1">
      <c r="D393" s="3"/>
    </row>
    <row r="394" spans="4:4" ht="14.25" customHeight="1">
      <c r="D394" s="3"/>
    </row>
    <row r="395" spans="4:4" ht="14.25" customHeight="1">
      <c r="D395" s="3"/>
    </row>
    <row r="396" spans="4:4" ht="14.25" customHeight="1">
      <c r="D396" s="3"/>
    </row>
    <row r="397" spans="4:4" ht="14.25" customHeight="1">
      <c r="D397" s="3"/>
    </row>
    <row r="398" spans="4:4" ht="14.25" customHeight="1">
      <c r="D398" s="3"/>
    </row>
    <row r="399" spans="4:4" ht="14.25" customHeight="1">
      <c r="D399" s="3"/>
    </row>
    <row r="400" spans="4:4" ht="14.25" customHeight="1">
      <c r="D400" s="3"/>
    </row>
    <row r="401" spans="4:4" ht="14.25" customHeight="1">
      <c r="D401" s="3"/>
    </row>
    <row r="402" spans="4:4" ht="14.25" customHeight="1">
      <c r="D402" s="3"/>
    </row>
    <row r="403" spans="4:4" ht="14.25" customHeight="1">
      <c r="D403" s="3"/>
    </row>
    <row r="404" spans="4:4" ht="14.25" customHeight="1">
      <c r="D404" s="3"/>
    </row>
    <row r="405" spans="4:4" ht="14.25" customHeight="1">
      <c r="D405" s="3"/>
    </row>
    <row r="406" spans="4:4" ht="14.25" customHeight="1">
      <c r="D406" s="3"/>
    </row>
    <row r="407" spans="4:4" ht="14.25" customHeight="1">
      <c r="D407" s="3"/>
    </row>
    <row r="408" spans="4:4" ht="14.25" customHeight="1">
      <c r="D408" s="3"/>
    </row>
    <row r="409" spans="4:4" ht="14.25" customHeight="1">
      <c r="D409" s="3"/>
    </row>
    <row r="410" spans="4:4" ht="14.25" customHeight="1">
      <c r="D410" s="3"/>
    </row>
    <row r="411" spans="4:4" ht="14.25" customHeight="1">
      <c r="D411" s="3"/>
    </row>
    <row r="412" spans="4:4" ht="14.25" customHeight="1">
      <c r="D412" s="3"/>
    </row>
    <row r="413" spans="4:4" ht="14.25" customHeight="1">
      <c r="D413" s="3"/>
    </row>
    <row r="414" spans="4:4" ht="14.25" customHeight="1">
      <c r="D414" s="3"/>
    </row>
    <row r="415" spans="4:4" ht="14.25" customHeight="1">
      <c r="D415" s="3"/>
    </row>
    <row r="416" spans="4:4" ht="14.25" customHeight="1">
      <c r="D416" s="3"/>
    </row>
    <row r="417" spans="4:4" ht="14.25" customHeight="1">
      <c r="D417" s="3"/>
    </row>
    <row r="418" spans="4:4" ht="14.25" customHeight="1">
      <c r="D418" s="3"/>
    </row>
    <row r="419" spans="4:4" ht="14.25" customHeight="1">
      <c r="D419" s="3"/>
    </row>
    <row r="420" spans="4:4" ht="14.25" customHeight="1">
      <c r="D420" s="3"/>
    </row>
    <row r="421" spans="4:4" ht="14.25" customHeight="1">
      <c r="D421" s="3"/>
    </row>
    <row r="422" spans="4:4" ht="14.25" customHeight="1">
      <c r="D422" s="3"/>
    </row>
    <row r="423" spans="4:4" ht="14.25" customHeight="1">
      <c r="D423" s="3"/>
    </row>
    <row r="424" spans="4:4" ht="14.25" customHeight="1">
      <c r="D424" s="3"/>
    </row>
    <row r="425" spans="4:4" ht="14.25" customHeight="1">
      <c r="D425" s="3"/>
    </row>
    <row r="426" spans="4:4" ht="14.25" customHeight="1">
      <c r="D426" s="3"/>
    </row>
    <row r="427" spans="4:4" ht="14.25" customHeight="1">
      <c r="D427" s="3"/>
    </row>
    <row r="428" spans="4:4" ht="14.25" customHeight="1">
      <c r="D428" s="3"/>
    </row>
    <row r="429" spans="4:4" ht="14.25" customHeight="1">
      <c r="D429" s="3"/>
    </row>
    <row r="430" spans="4:4" ht="14.25" customHeight="1">
      <c r="D430" s="3"/>
    </row>
    <row r="431" spans="4:4" ht="14.25" customHeight="1">
      <c r="D431" s="3"/>
    </row>
    <row r="432" spans="4:4" ht="14.25" customHeight="1">
      <c r="D432" s="3"/>
    </row>
    <row r="433" spans="4:4" ht="14.25" customHeight="1">
      <c r="D433" s="3"/>
    </row>
    <row r="434" spans="4:4" ht="14.25" customHeight="1">
      <c r="D434" s="3"/>
    </row>
    <row r="435" spans="4:4" ht="14.25" customHeight="1">
      <c r="D435" s="3"/>
    </row>
    <row r="436" spans="4:4" ht="14.25" customHeight="1">
      <c r="D436" s="3"/>
    </row>
    <row r="437" spans="4:4" ht="14.25" customHeight="1">
      <c r="D437" s="3"/>
    </row>
    <row r="438" spans="4:4" ht="14.25" customHeight="1">
      <c r="D438" s="3"/>
    </row>
    <row r="439" spans="4:4" ht="14.25" customHeight="1">
      <c r="D439" s="3"/>
    </row>
    <row r="440" spans="4:4" ht="14.25" customHeight="1">
      <c r="D440" s="3"/>
    </row>
    <row r="441" spans="4:4" ht="14.25" customHeight="1">
      <c r="D441" s="3"/>
    </row>
    <row r="442" spans="4:4" ht="14.25" customHeight="1">
      <c r="D442" s="3"/>
    </row>
    <row r="443" spans="4:4" ht="14.25" customHeight="1">
      <c r="D443" s="3"/>
    </row>
    <row r="444" spans="4:4" ht="14.25" customHeight="1">
      <c r="D444" s="3"/>
    </row>
    <row r="445" spans="4:4" ht="14.25" customHeight="1">
      <c r="D445" s="3"/>
    </row>
    <row r="446" spans="4:4" ht="14.25" customHeight="1">
      <c r="D446" s="3"/>
    </row>
    <row r="447" spans="4:4" ht="14.25" customHeight="1">
      <c r="D447" s="3"/>
    </row>
    <row r="448" spans="4:4" ht="14.25" customHeight="1">
      <c r="D448" s="3"/>
    </row>
    <row r="449" spans="4:4" ht="14.25" customHeight="1">
      <c r="D449" s="3"/>
    </row>
    <row r="450" spans="4:4" ht="14.25" customHeight="1">
      <c r="D450" s="3"/>
    </row>
    <row r="451" spans="4:4" ht="14.25" customHeight="1">
      <c r="D451" s="3"/>
    </row>
    <row r="452" spans="4:4" ht="14.25" customHeight="1">
      <c r="D452" s="3"/>
    </row>
    <row r="453" spans="4:4" ht="14.25" customHeight="1">
      <c r="D453" s="3"/>
    </row>
    <row r="454" spans="4:4" ht="14.25" customHeight="1">
      <c r="D454" s="3"/>
    </row>
    <row r="455" spans="4:4" ht="14.25" customHeight="1">
      <c r="D455" s="3"/>
    </row>
    <row r="456" spans="4:4" ht="14.25" customHeight="1">
      <c r="D456" s="3"/>
    </row>
    <row r="457" spans="4:4" ht="14.25" customHeight="1">
      <c r="D457" s="3"/>
    </row>
    <row r="458" spans="4:4" ht="14.25" customHeight="1">
      <c r="D458" s="3"/>
    </row>
    <row r="459" spans="4:4" ht="14.25" customHeight="1">
      <c r="D459" s="3"/>
    </row>
    <row r="460" spans="4:4" ht="14.25" customHeight="1">
      <c r="D460" s="3"/>
    </row>
    <row r="461" spans="4:4" ht="14.25" customHeight="1">
      <c r="D461" s="3"/>
    </row>
    <row r="462" spans="4:4" ht="14.25" customHeight="1">
      <c r="D462" s="3"/>
    </row>
    <row r="463" spans="4:4" ht="14.25" customHeight="1">
      <c r="D463" s="3"/>
    </row>
    <row r="464" spans="4:4" ht="14.25" customHeight="1">
      <c r="D464" s="3"/>
    </row>
    <row r="465" spans="4:4" ht="14.25" customHeight="1">
      <c r="D465" s="3"/>
    </row>
    <row r="466" spans="4:4" ht="14.25" customHeight="1">
      <c r="D466" s="3"/>
    </row>
    <row r="467" spans="4:4" ht="14.25" customHeight="1">
      <c r="D467" s="3"/>
    </row>
    <row r="468" spans="4:4" ht="14.25" customHeight="1">
      <c r="D468" s="3"/>
    </row>
    <row r="469" spans="4:4" ht="14.25" customHeight="1">
      <c r="D469" s="3"/>
    </row>
    <row r="470" spans="4:4" ht="14.25" customHeight="1">
      <c r="D470" s="3"/>
    </row>
    <row r="471" spans="4:4" ht="14.25" customHeight="1">
      <c r="D471" s="3"/>
    </row>
    <row r="472" spans="4:4" ht="14.25" customHeight="1">
      <c r="D472" s="3"/>
    </row>
    <row r="473" spans="4:4" ht="14.25" customHeight="1">
      <c r="D473" s="3"/>
    </row>
    <row r="474" spans="4:4" ht="14.25" customHeight="1">
      <c r="D474" s="3"/>
    </row>
    <row r="475" spans="4:4" ht="14.25" customHeight="1">
      <c r="D475" s="3"/>
    </row>
    <row r="476" spans="4:4" ht="14.25" customHeight="1">
      <c r="D476" s="3"/>
    </row>
    <row r="477" spans="4:4" ht="14.25" customHeight="1">
      <c r="D477" s="3"/>
    </row>
    <row r="478" spans="4:4" ht="14.25" customHeight="1">
      <c r="D478" s="3"/>
    </row>
    <row r="479" spans="4:4" ht="14.25" customHeight="1">
      <c r="D479" s="3"/>
    </row>
    <row r="480" spans="4:4" ht="14.25" customHeight="1">
      <c r="D480" s="3"/>
    </row>
    <row r="481" spans="4:4" ht="14.25" customHeight="1">
      <c r="D481" s="3"/>
    </row>
    <row r="482" spans="4:4" ht="14.25" customHeight="1">
      <c r="D482" s="3"/>
    </row>
    <row r="483" spans="4:4" ht="14.25" customHeight="1">
      <c r="D483" s="3"/>
    </row>
    <row r="484" spans="4:4" ht="14.25" customHeight="1">
      <c r="D484" s="3"/>
    </row>
    <row r="485" spans="4:4" ht="14.25" customHeight="1">
      <c r="D485" s="3"/>
    </row>
    <row r="486" spans="4:4" ht="14.25" customHeight="1">
      <c r="D486" s="3"/>
    </row>
    <row r="487" spans="4:4" ht="14.25" customHeight="1">
      <c r="D487" s="3"/>
    </row>
    <row r="488" spans="4:4" ht="14.25" customHeight="1">
      <c r="D488" s="3"/>
    </row>
    <row r="489" spans="4:4" ht="14.25" customHeight="1">
      <c r="D489" s="3"/>
    </row>
    <row r="490" spans="4:4" ht="14.25" customHeight="1">
      <c r="D490" s="3"/>
    </row>
    <row r="491" spans="4:4" ht="14.25" customHeight="1">
      <c r="D491" s="3"/>
    </row>
    <row r="492" spans="4:4" ht="14.25" customHeight="1">
      <c r="D492" s="3"/>
    </row>
    <row r="493" spans="4:4" ht="14.25" customHeight="1">
      <c r="D493" s="3"/>
    </row>
    <row r="494" spans="4:4" ht="14.25" customHeight="1">
      <c r="D494" s="3"/>
    </row>
    <row r="495" spans="4:4" ht="14.25" customHeight="1">
      <c r="D495" s="3"/>
    </row>
    <row r="496" spans="4:4" ht="14.25" customHeight="1">
      <c r="D496" s="3"/>
    </row>
    <row r="497" spans="4:4" ht="14.25" customHeight="1">
      <c r="D497" s="3"/>
    </row>
    <row r="498" spans="4:4" ht="14.25" customHeight="1">
      <c r="D498" s="3"/>
    </row>
    <row r="499" spans="4:4" ht="14.25" customHeight="1">
      <c r="D499" s="3"/>
    </row>
    <row r="500" spans="4:4" ht="14.25" customHeight="1">
      <c r="D500" s="3"/>
    </row>
    <row r="501" spans="4:4" ht="14.25" customHeight="1">
      <c r="D501" s="3"/>
    </row>
    <row r="502" spans="4:4" ht="14.25" customHeight="1">
      <c r="D502" s="3"/>
    </row>
    <row r="503" spans="4:4" ht="14.25" customHeight="1">
      <c r="D503" s="3"/>
    </row>
    <row r="504" spans="4:4" ht="14.25" customHeight="1">
      <c r="D504" s="3"/>
    </row>
    <row r="505" spans="4:4" ht="14.25" customHeight="1">
      <c r="D505" s="3"/>
    </row>
    <row r="506" spans="4:4" ht="14.25" customHeight="1">
      <c r="D506" s="3"/>
    </row>
    <row r="507" spans="4:4" ht="14.25" customHeight="1">
      <c r="D507" s="3"/>
    </row>
    <row r="508" spans="4:4" ht="14.25" customHeight="1">
      <c r="D508" s="3"/>
    </row>
    <row r="509" spans="4:4" ht="14.25" customHeight="1">
      <c r="D509" s="3"/>
    </row>
    <row r="510" spans="4:4" ht="14.25" customHeight="1">
      <c r="D510" s="3"/>
    </row>
    <row r="511" spans="4:4" ht="14.25" customHeight="1">
      <c r="D511" s="3"/>
    </row>
    <row r="512" spans="4:4" ht="14.25" customHeight="1">
      <c r="D512" s="3"/>
    </row>
    <row r="513" spans="4:4" ht="14.25" customHeight="1">
      <c r="D513" s="3"/>
    </row>
    <row r="514" spans="4:4" ht="14.25" customHeight="1">
      <c r="D514" s="3"/>
    </row>
    <row r="515" spans="4:4" ht="14.25" customHeight="1">
      <c r="D515" s="3"/>
    </row>
    <row r="516" spans="4:4" ht="14.25" customHeight="1">
      <c r="D516" s="3"/>
    </row>
    <row r="517" spans="4:4" ht="14.25" customHeight="1">
      <c r="D517" s="3"/>
    </row>
    <row r="518" spans="4:4" ht="14.25" customHeight="1">
      <c r="D518" s="3"/>
    </row>
    <row r="519" spans="4:4" ht="14.25" customHeight="1">
      <c r="D519" s="3"/>
    </row>
    <row r="520" spans="4:4" ht="14.25" customHeight="1">
      <c r="D520" s="3"/>
    </row>
    <row r="521" spans="4:4" ht="14.25" customHeight="1">
      <c r="D521" s="3"/>
    </row>
    <row r="522" spans="4:4" ht="14.25" customHeight="1">
      <c r="D522" s="3"/>
    </row>
    <row r="523" spans="4:4" ht="14.25" customHeight="1">
      <c r="D523" s="3"/>
    </row>
    <row r="524" spans="4:4" ht="14.25" customHeight="1">
      <c r="D524" s="3"/>
    </row>
    <row r="525" spans="4:4" ht="14.25" customHeight="1">
      <c r="D525" s="3"/>
    </row>
    <row r="526" spans="4:4" ht="14.25" customHeight="1">
      <c r="D526" s="3"/>
    </row>
    <row r="527" spans="4:4" ht="14.25" customHeight="1">
      <c r="D527" s="3"/>
    </row>
    <row r="528" spans="4:4" ht="14.25" customHeight="1">
      <c r="D528" s="3"/>
    </row>
    <row r="529" spans="4:4" ht="14.25" customHeight="1">
      <c r="D529" s="3"/>
    </row>
    <row r="530" spans="4:4" ht="14.25" customHeight="1">
      <c r="D530" s="3"/>
    </row>
    <row r="531" spans="4:4" ht="14.25" customHeight="1">
      <c r="D531" s="3"/>
    </row>
    <row r="532" spans="4:4" ht="14.25" customHeight="1">
      <c r="D532" s="3"/>
    </row>
    <row r="533" spans="4:4" ht="14.25" customHeight="1">
      <c r="D533" s="3"/>
    </row>
    <row r="534" spans="4:4" ht="14.25" customHeight="1">
      <c r="D534" s="3"/>
    </row>
    <row r="535" spans="4:4" ht="14.25" customHeight="1">
      <c r="D535" s="3"/>
    </row>
    <row r="536" spans="4:4" ht="14.25" customHeight="1">
      <c r="D536" s="3"/>
    </row>
    <row r="537" spans="4:4" ht="14.25" customHeight="1">
      <c r="D537" s="3"/>
    </row>
    <row r="538" spans="4:4" ht="14.25" customHeight="1">
      <c r="D538" s="3"/>
    </row>
    <row r="539" spans="4:4" ht="14.25" customHeight="1">
      <c r="D539" s="3"/>
    </row>
    <row r="540" spans="4:4" ht="14.25" customHeight="1">
      <c r="D540" s="3"/>
    </row>
    <row r="541" spans="4:4" ht="14.25" customHeight="1">
      <c r="D541" s="3"/>
    </row>
    <row r="542" spans="4:4" ht="14.25" customHeight="1">
      <c r="D542" s="3"/>
    </row>
    <row r="543" spans="4:4" ht="14.25" customHeight="1">
      <c r="D543" s="3"/>
    </row>
    <row r="544" spans="4:4" ht="14.25" customHeight="1">
      <c r="D544" s="3"/>
    </row>
    <row r="545" spans="4:4" ht="14.25" customHeight="1">
      <c r="D545" s="3"/>
    </row>
    <row r="546" spans="4:4" ht="14.25" customHeight="1">
      <c r="D546" s="3"/>
    </row>
    <row r="547" spans="4:4" ht="14.25" customHeight="1">
      <c r="D547" s="3"/>
    </row>
    <row r="548" spans="4:4" ht="14.25" customHeight="1">
      <c r="D548" s="3"/>
    </row>
    <row r="549" spans="4:4" ht="14.25" customHeight="1">
      <c r="D549" s="3"/>
    </row>
    <row r="550" spans="4:4" ht="14.25" customHeight="1">
      <c r="D550" s="3"/>
    </row>
    <row r="551" spans="4:4" ht="14.25" customHeight="1">
      <c r="D551" s="3"/>
    </row>
    <row r="552" spans="4:4" ht="14.25" customHeight="1">
      <c r="D552" s="3"/>
    </row>
    <row r="553" spans="4:4" ht="14.25" customHeight="1">
      <c r="D553" s="3"/>
    </row>
    <row r="554" spans="4:4" ht="14.25" customHeight="1">
      <c r="D554" s="3"/>
    </row>
    <row r="555" spans="4:4" ht="14.25" customHeight="1">
      <c r="D555" s="3"/>
    </row>
    <row r="556" spans="4:4" ht="14.25" customHeight="1">
      <c r="D556" s="3"/>
    </row>
    <row r="557" spans="4:4" ht="14.25" customHeight="1">
      <c r="D557" s="3"/>
    </row>
    <row r="558" spans="4:4" ht="14.25" customHeight="1">
      <c r="D558" s="3"/>
    </row>
    <row r="559" spans="4:4" ht="14.25" customHeight="1">
      <c r="D559" s="3"/>
    </row>
    <row r="560" spans="4:4" ht="14.25" customHeight="1">
      <c r="D560" s="3"/>
    </row>
    <row r="561" spans="4:4" ht="14.25" customHeight="1">
      <c r="D561" s="3"/>
    </row>
    <row r="562" spans="4:4" ht="14.25" customHeight="1">
      <c r="D562" s="3"/>
    </row>
    <row r="563" spans="4:4" ht="14.25" customHeight="1">
      <c r="D563" s="3"/>
    </row>
    <row r="564" spans="4:4" ht="14.25" customHeight="1">
      <c r="D564" s="3"/>
    </row>
    <row r="565" spans="4:4" ht="14.25" customHeight="1">
      <c r="D565" s="3"/>
    </row>
    <row r="566" spans="4:4" ht="14.25" customHeight="1">
      <c r="D566" s="3"/>
    </row>
    <row r="567" spans="4:4" ht="14.25" customHeight="1">
      <c r="D567" s="3"/>
    </row>
    <row r="568" spans="4:4" ht="14.25" customHeight="1">
      <c r="D568" s="3"/>
    </row>
    <row r="569" spans="4:4" ht="14.25" customHeight="1">
      <c r="D569" s="3"/>
    </row>
    <row r="570" spans="4:4" ht="14.25" customHeight="1">
      <c r="D570" s="3"/>
    </row>
    <row r="571" spans="4:4" ht="14.25" customHeight="1">
      <c r="D571" s="3"/>
    </row>
    <row r="572" spans="4:4" ht="14.25" customHeight="1">
      <c r="D572" s="3"/>
    </row>
    <row r="573" spans="4:4" ht="14.25" customHeight="1">
      <c r="D573" s="3"/>
    </row>
    <row r="574" spans="4:4" ht="14.25" customHeight="1">
      <c r="D574" s="3"/>
    </row>
    <row r="575" spans="4:4" ht="14.25" customHeight="1">
      <c r="D575" s="3"/>
    </row>
    <row r="576" spans="4:4" ht="14.25" customHeight="1">
      <c r="D576" s="3"/>
    </row>
    <row r="577" spans="4:4" ht="14.25" customHeight="1">
      <c r="D577" s="3"/>
    </row>
    <row r="578" spans="4:4" ht="14.25" customHeight="1">
      <c r="D578" s="3"/>
    </row>
    <row r="579" spans="4:4" ht="14.25" customHeight="1">
      <c r="D579" s="3"/>
    </row>
    <row r="580" spans="4:4" ht="14.25" customHeight="1">
      <c r="D580" s="3"/>
    </row>
    <row r="581" spans="4:4" ht="14.25" customHeight="1">
      <c r="D581" s="3"/>
    </row>
    <row r="582" spans="4:4" ht="14.25" customHeight="1">
      <c r="D582" s="3"/>
    </row>
    <row r="583" spans="4:4" ht="14.25" customHeight="1">
      <c r="D583" s="3"/>
    </row>
    <row r="584" spans="4:4" ht="14.25" customHeight="1">
      <c r="D584" s="3"/>
    </row>
    <row r="585" spans="4:4" ht="14.25" customHeight="1">
      <c r="D585" s="3"/>
    </row>
    <row r="586" spans="4:4" ht="14.25" customHeight="1">
      <c r="D586" s="3"/>
    </row>
    <row r="587" spans="4:4" ht="14.25" customHeight="1">
      <c r="D587" s="3"/>
    </row>
    <row r="588" spans="4:4" ht="14.25" customHeight="1">
      <c r="D588" s="3"/>
    </row>
    <row r="589" spans="4:4" ht="14.25" customHeight="1">
      <c r="D589" s="3"/>
    </row>
    <row r="590" spans="4:4" ht="14.25" customHeight="1">
      <c r="D590" s="3"/>
    </row>
    <row r="591" spans="4:4" ht="14.25" customHeight="1">
      <c r="D591" s="3"/>
    </row>
    <row r="592" spans="4:4" ht="14.25" customHeight="1">
      <c r="D592" s="3"/>
    </row>
    <row r="593" spans="4:4" ht="14.25" customHeight="1">
      <c r="D593" s="3"/>
    </row>
    <row r="594" spans="4:4" ht="14.25" customHeight="1">
      <c r="D594" s="3"/>
    </row>
    <row r="595" spans="4:4" ht="14.25" customHeight="1">
      <c r="D595" s="3"/>
    </row>
    <row r="596" spans="4:4" ht="14.25" customHeight="1">
      <c r="D596" s="3"/>
    </row>
    <row r="597" spans="4:4" ht="14.25" customHeight="1">
      <c r="D597" s="3"/>
    </row>
    <row r="598" spans="4:4" ht="14.25" customHeight="1">
      <c r="D598" s="3"/>
    </row>
    <row r="599" spans="4:4" ht="14.25" customHeight="1">
      <c r="D599" s="3"/>
    </row>
    <row r="600" spans="4:4" ht="14.25" customHeight="1">
      <c r="D600" s="3"/>
    </row>
    <row r="601" spans="4:4" ht="14.25" customHeight="1">
      <c r="D601" s="3"/>
    </row>
    <row r="602" spans="4:4" ht="14.25" customHeight="1">
      <c r="D602" s="3"/>
    </row>
    <row r="603" spans="4:4" ht="14.25" customHeight="1">
      <c r="D603" s="3"/>
    </row>
    <row r="604" spans="4:4" ht="14.25" customHeight="1">
      <c r="D604" s="3"/>
    </row>
    <row r="605" spans="4:4" ht="14.25" customHeight="1">
      <c r="D605" s="3"/>
    </row>
    <row r="606" spans="4:4" ht="14.25" customHeight="1">
      <c r="D606" s="3"/>
    </row>
    <row r="607" spans="4:4" ht="14.25" customHeight="1">
      <c r="D607" s="3"/>
    </row>
    <row r="608" spans="4:4" ht="14.25" customHeight="1">
      <c r="D608" s="3"/>
    </row>
    <row r="609" spans="4:4" ht="14.25" customHeight="1">
      <c r="D609" s="3"/>
    </row>
    <row r="610" spans="4:4" ht="14.25" customHeight="1">
      <c r="D610" s="3"/>
    </row>
    <row r="611" spans="4:4" ht="14.25" customHeight="1">
      <c r="D611" s="3"/>
    </row>
    <row r="612" spans="4:4" ht="14.25" customHeight="1">
      <c r="D612" s="3"/>
    </row>
    <row r="613" spans="4:4" ht="14.25" customHeight="1">
      <c r="D613" s="3"/>
    </row>
    <row r="614" spans="4:4" ht="14.25" customHeight="1">
      <c r="D614" s="3"/>
    </row>
    <row r="615" spans="4:4" ht="14.25" customHeight="1">
      <c r="D615" s="3"/>
    </row>
    <row r="616" spans="4:4" ht="14.25" customHeight="1">
      <c r="D616" s="3"/>
    </row>
    <row r="617" spans="4:4" ht="14.25" customHeight="1">
      <c r="D617" s="3"/>
    </row>
    <row r="618" spans="4:4" ht="14.25" customHeight="1">
      <c r="D618" s="3"/>
    </row>
    <row r="619" spans="4:4" ht="14.25" customHeight="1">
      <c r="D619" s="3"/>
    </row>
    <row r="620" spans="4:4" ht="14.25" customHeight="1">
      <c r="D620" s="3"/>
    </row>
    <row r="621" spans="4:4" ht="14.25" customHeight="1">
      <c r="D621" s="3"/>
    </row>
    <row r="622" spans="4:4" ht="14.25" customHeight="1">
      <c r="D622" s="3"/>
    </row>
    <row r="623" spans="4:4" ht="14.25" customHeight="1">
      <c r="D623" s="3"/>
    </row>
    <row r="624" spans="4:4" ht="14.25" customHeight="1">
      <c r="D624" s="3"/>
    </row>
    <row r="625" spans="4:4" ht="14.25" customHeight="1">
      <c r="D625" s="3"/>
    </row>
    <row r="626" spans="4:4" ht="14.25" customHeight="1">
      <c r="D626" s="3"/>
    </row>
    <row r="627" spans="4:4" ht="14.25" customHeight="1">
      <c r="D627" s="3"/>
    </row>
    <row r="628" spans="4:4" ht="14.25" customHeight="1">
      <c r="D628" s="3"/>
    </row>
    <row r="629" spans="4:4" ht="14.25" customHeight="1">
      <c r="D629" s="3"/>
    </row>
    <row r="630" spans="4:4" ht="14.25" customHeight="1">
      <c r="D630" s="3"/>
    </row>
    <row r="631" spans="4:4" ht="14.25" customHeight="1">
      <c r="D631" s="3"/>
    </row>
    <row r="632" spans="4:4" ht="14.25" customHeight="1">
      <c r="D632" s="3"/>
    </row>
    <row r="633" spans="4:4" ht="14.25" customHeight="1">
      <c r="D633" s="3"/>
    </row>
    <row r="634" spans="4:4" ht="14.25" customHeight="1">
      <c r="D634" s="3"/>
    </row>
    <row r="635" spans="4:4" ht="14.25" customHeight="1">
      <c r="D635" s="3"/>
    </row>
    <row r="636" spans="4:4" ht="14.25" customHeight="1">
      <c r="D636" s="3"/>
    </row>
    <row r="637" spans="4:4" ht="14.25" customHeight="1">
      <c r="D637" s="3"/>
    </row>
    <row r="638" spans="4:4" ht="14.25" customHeight="1">
      <c r="D638" s="3"/>
    </row>
    <row r="639" spans="4:4" ht="14.25" customHeight="1">
      <c r="D639" s="3"/>
    </row>
    <row r="640" spans="4:4" ht="14.25" customHeight="1">
      <c r="D640" s="3"/>
    </row>
    <row r="641" spans="4:4" ht="14.25" customHeight="1">
      <c r="D641" s="3"/>
    </row>
    <row r="642" spans="4:4" ht="14.25" customHeight="1">
      <c r="D642" s="3"/>
    </row>
    <row r="643" spans="4:4" ht="14.25" customHeight="1">
      <c r="D643" s="3"/>
    </row>
    <row r="644" spans="4:4" ht="14.25" customHeight="1">
      <c r="D644" s="3"/>
    </row>
    <row r="645" spans="4:4" ht="14.25" customHeight="1">
      <c r="D645" s="3"/>
    </row>
    <row r="646" spans="4:4" ht="14.25" customHeight="1">
      <c r="D646" s="3"/>
    </row>
    <row r="647" spans="4:4" ht="14.25" customHeight="1">
      <c r="D647" s="3"/>
    </row>
    <row r="648" spans="4:4" ht="14.25" customHeight="1">
      <c r="D648" s="3"/>
    </row>
    <row r="649" spans="4:4" ht="14.25" customHeight="1">
      <c r="D649" s="3"/>
    </row>
    <row r="650" spans="4:4" ht="14.25" customHeight="1">
      <c r="D650" s="3"/>
    </row>
    <row r="651" spans="4:4" ht="14.25" customHeight="1">
      <c r="D651" s="3"/>
    </row>
    <row r="652" spans="4:4" ht="14.25" customHeight="1">
      <c r="D652" s="3"/>
    </row>
    <row r="653" spans="4:4" ht="14.25" customHeight="1">
      <c r="D653" s="3"/>
    </row>
    <row r="654" spans="4:4" ht="14.25" customHeight="1">
      <c r="D654" s="3"/>
    </row>
    <row r="655" spans="4:4" ht="14.25" customHeight="1">
      <c r="D655" s="3"/>
    </row>
    <row r="656" spans="4:4" ht="14.25" customHeight="1">
      <c r="D656" s="3"/>
    </row>
    <row r="657" spans="4:4" ht="14.25" customHeight="1">
      <c r="D657" s="3"/>
    </row>
    <row r="658" spans="4:4" ht="14.25" customHeight="1">
      <c r="D658" s="3"/>
    </row>
    <row r="659" spans="4:4" ht="14.25" customHeight="1">
      <c r="D659" s="3"/>
    </row>
    <row r="660" spans="4:4" ht="14.25" customHeight="1">
      <c r="D660" s="3"/>
    </row>
    <row r="661" spans="4:4" ht="14.25" customHeight="1">
      <c r="D661" s="3"/>
    </row>
    <row r="662" spans="4:4" ht="14.25" customHeight="1">
      <c r="D662" s="3"/>
    </row>
    <row r="663" spans="4:4" ht="14.25" customHeight="1">
      <c r="D663" s="3"/>
    </row>
    <row r="664" spans="4:4" ht="14.25" customHeight="1">
      <c r="D664" s="3"/>
    </row>
    <row r="665" spans="4:4" ht="14.25" customHeight="1">
      <c r="D665" s="3"/>
    </row>
    <row r="666" spans="4:4" ht="14.25" customHeight="1">
      <c r="D666" s="3"/>
    </row>
    <row r="667" spans="4:4" ht="14.25" customHeight="1">
      <c r="D667" s="3"/>
    </row>
    <row r="668" spans="4:4" ht="14.25" customHeight="1">
      <c r="D668" s="3"/>
    </row>
    <row r="669" spans="4:4" ht="14.25" customHeight="1">
      <c r="D669" s="3"/>
    </row>
    <row r="670" spans="4:4" ht="14.25" customHeight="1">
      <c r="D670" s="3"/>
    </row>
    <row r="671" spans="4:4" ht="14.25" customHeight="1">
      <c r="D671" s="3"/>
    </row>
    <row r="672" spans="4:4" ht="14.25" customHeight="1">
      <c r="D672" s="3"/>
    </row>
    <row r="673" spans="4:4" ht="14.25" customHeight="1">
      <c r="D673" s="3"/>
    </row>
    <row r="674" spans="4:4" ht="14.25" customHeight="1">
      <c r="D674" s="3"/>
    </row>
    <row r="675" spans="4:4" ht="14.25" customHeight="1">
      <c r="D675" s="3"/>
    </row>
    <row r="676" spans="4:4" ht="14.25" customHeight="1">
      <c r="D676" s="3"/>
    </row>
    <row r="677" spans="4:4" ht="14.25" customHeight="1">
      <c r="D677" s="3"/>
    </row>
    <row r="678" spans="4:4" ht="14.25" customHeight="1">
      <c r="D678" s="3"/>
    </row>
    <row r="679" spans="4:4" ht="14.25" customHeight="1">
      <c r="D679" s="3"/>
    </row>
    <row r="680" spans="4:4" ht="14.25" customHeight="1">
      <c r="D680" s="3"/>
    </row>
    <row r="681" spans="4:4" ht="14.25" customHeight="1">
      <c r="D681" s="3"/>
    </row>
    <row r="682" spans="4:4" ht="14.25" customHeight="1">
      <c r="D682" s="3"/>
    </row>
    <row r="683" spans="4:4" ht="14.25" customHeight="1">
      <c r="D683" s="3"/>
    </row>
    <row r="684" spans="4:4" ht="14.25" customHeight="1">
      <c r="D684" s="3"/>
    </row>
    <row r="685" spans="4:4" ht="14.25" customHeight="1">
      <c r="D685" s="3"/>
    </row>
    <row r="686" spans="4:4" ht="14.25" customHeight="1">
      <c r="D686" s="3"/>
    </row>
    <row r="687" spans="4:4" ht="14.25" customHeight="1">
      <c r="D687" s="3"/>
    </row>
    <row r="688" spans="4:4" ht="14.25" customHeight="1">
      <c r="D688" s="3"/>
    </row>
    <row r="689" spans="4:4" ht="14.25" customHeight="1">
      <c r="D689" s="3"/>
    </row>
    <row r="690" spans="4:4" ht="14.25" customHeight="1">
      <c r="D690" s="3"/>
    </row>
    <row r="691" spans="4:4" ht="14.25" customHeight="1">
      <c r="D691" s="3"/>
    </row>
    <row r="692" spans="4:4" ht="14.25" customHeight="1">
      <c r="D692" s="3"/>
    </row>
    <row r="693" spans="4:4" ht="14.25" customHeight="1">
      <c r="D693" s="3"/>
    </row>
    <row r="694" spans="4:4" ht="14.25" customHeight="1">
      <c r="D694" s="3"/>
    </row>
    <row r="695" spans="4:4" ht="14.25" customHeight="1">
      <c r="D695" s="3"/>
    </row>
    <row r="696" spans="4:4" ht="14.25" customHeight="1">
      <c r="D696" s="3"/>
    </row>
    <row r="697" spans="4:4" ht="14.25" customHeight="1">
      <c r="D697" s="3"/>
    </row>
    <row r="698" spans="4:4" ht="14.25" customHeight="1">
      <c r="D698" s="3"/>
    </row>
    <row r="699" spans="4:4" ht="14.25" customHeight="1">
      <c r="D699" s="3"/>
    </row>
    <row r="700" spans="4:4" ht="14.25" customHeight="1">
      <c r="D700" s="3"/>
    </row>
    <row r="701" spans="4:4" ht="14.25" customHeight="1">
      <c r="D701" s="3"/>
    </row>
    <row r="702" spans="4:4" ht="14.25" customHeight="1">
      <c r="D702" s="3"/>
    </row>
    <row r="703" spans="4:4" ht="14.25" customHeight="1">
      <c r="D703" s="3"/>
    </row>
    <row r="704" spans="4:4" ht="14.25" customHeight="1">
      <c r="D704" s="3"/>
    </row>
    <row r="705" spans="4:4" ht="14.25" customHeight="1">
      <c r="D705" s="3"/>
    </row>
    <row r="706" spans="4:4" ht="14.25" customHeight="1">
      <c r="D706" s="3"/>
    </row>
    <row r="707" spans="4:4" ht="14.25" customHeight="1">
      <c r="D707" s="3"/>
    </row>
    <row r="708" spans="4:4" ht="14.25" customHeight="1">
      <c r="D708" s="3"/>
    </row>
    <row r="709" spans="4:4" ht="14.25" customHeight="1">
      <c r="D709" s="3"/>
    </row>
    <row r="710" spans="4:4" ht="14.25" customHeight="1">
      <c r="D710" s="3"/>
    </row>
    <row r="711" spans="4:4" ht="14.25" customHeight="1">
      <c r="D711" s="3"/>
    </row>
    <row r="712" spans="4:4" ht="14.25" customHeight="1">
      <c r="D712" s="3"/>
    </row>
    <row r="713" spans="4:4" ht="14.25" customHeight="1">
      <c r="D713" s="3"/>
    </row>
    <row r="714" spans="4:4" ht="14.25" customHeight="1">
      <c r="D714" s="3"/>
    </row>
    <row r="715" spans="4:4" ht="14.25" customHeight="1">
      <c r="D715" s="3"/>
    </row>
    <row r="716" spans="4:4" ht="14.25" customHeight="1">
      <c r="D716" s="3"/>
    </row>
    <row r="717" spans="4:4" ht="14.25" customHeight="1">
      <c r="D717" s="3"/>
    </row>
    <row r="718" spans="4:4" ht="14.25" customHeight="1">
      <c r="D718" s="3"/>
    </row>
    <row r="719" spans="4:4" ht="14.25" customHeight="1">
      <c r="D719" s="3"/>
    </row>
    <row r="720" spans="4:4" ht="14.25" customHeight="1">
      <c r="D720" s="3"/>
    </row>
    <row r="721" spans="4:4" ht="14.25" customHeight="1">
      <c r="D721" s="3"/>
    </row>
    <row r="722" spans="4:4" ht="14.25" customHeight="1">
      <c r="D722" s="3"/>
    </row>
    <row r="723" spans="4:4" ht="14.25" customHeight="1">
      <c r="D723" s="3"/>
    </row>
    <row r="724" spans="4:4" ht="14.25" customHeight="1">
      <c r="D724" s="3"/>
    </row>
    <row r="725" spans="4:4" ht="14.25" customHeight="1">
      <c r="D725" s="3"/>
    </row>
    <row r="726" spans="4:4" ht="14.25" customHeight="1">
      <c r="D726" s="3"/>
    </row>
    <row r="727" spans="4:4" ht="14.25" customHeight="1">
      <c r="D727" s="3"/>
    </row>
    <row r="728" spans="4:4" ht="14.25" customHeight="1">
      <c r="D728" s="3"/>
    </row>
    <row r="729" spans="4:4" ht="14.25" customHeight="1">
      <c r="D729" s="3"/>
    </row>
    <row r="730" spans="4:4" ht="14.25" customHeight="1">
      <c r="D730" s="3"/>
    </row>
    <row r="731" spans="4:4" ht="14.25" customHeight="1">
      <c r="D731" s="3"/>
    </row>
    <row r="732" spans="4:4" ht="14.25" customHeight="1">
      <c r="D732" s="3"/>
    </row>
    <row r="733" spans="4:4" ht="14.25" customHeight="1">
      <c r="D733" s="3"/>
    </row>
    <row r="734" spans="4:4" ht="14.25" customHeight="1">
      <c r="D734" s="3"/>
    </row>
    <row r="735" spans="4:4" ht="14.25" customHeight="1">
      <c r="D735" s="3"/>
    </row>
    <row r="736" spans="4:4" ht="14.25" customHeight="1">
      <c r="D736" s="3"/>
    </row>
    <row r="737" spans="4:4" ht="14.25" customHeight="1">
      <c r="D737" s="3"/>
    </row>
    <row r="738" spans="4:4" ht="14.25" customHeight="1">
      <c r="D738" s="3"/>
    </row>
    <row r="739" spans="4:4" ht="14.25" customHeight="1">
      <c r="D739" s="3"/>
    </row>
    <row r="740" spans="4:4" ht="14.25" customHeight="1">
      <c r="D740" s="3"/>
    </row>
    <row r="741" spans="4:4" ht="14.25" customHeight="1">
      <c r="D741" s="3"/>
    </row>
    <row r="742" spans="4:4" ht="14.25" customHeight="1">
      <c r="D742" s="3"/>
    </row>
    <row r="743" spans="4:4" ht="14.25" customHeight="1">
      <c r="D743" s="3"/>
    </row>
    <row r="744" spans="4:4" ht="14.25" customHeight="1">
      <c r="D744" s="3"/>
    </row>
    <row r="745" spans="4:4" ht="14.25" customHeight="1">
      <c r="D745" s="3"/>
    </row>
    <row r="746" spans="4:4" ht="14.25" customHeight="1">
      <c r="D746" s="3"/>
    </row>
    <row r="747" spans="4:4" ht="14.25" customHeight="1">
      <c r="D747" s="3"/>
    </row>
    <row r="748" spans="4:4" ht="14.25" customHeight="1">
      <c r="D748" s="3"/>
    </row>
    <row r="749" spans="4:4" ht="14.25" customHeight="1">
      <c r="D749" s="3"/>
    </row>
    <row r="750" spans="4:4" ht="14.25" customHeight="1">
      <c r="D750" s="3"/>
    </row>
    <row r="751" spans="4:4" ht="14.25" customHeight="1">
      <c r="D751" s="3"/>
    </row>
    <row r="752" spans="4:4" ht="14.25" customHeight="1">
      <c r="D752" s="3"/>
    </row>
    <row r="753" spans="4:4" ht="14.25" customHeight="1">
      <c r="D753" s="3"/>
    </row>
    <row r="754" spans="4:4" ht="14.25" customHeight="1">
      <c r="D754" s="3"/>
    </row>
    <row r="755" spans="4:4" ht="14.25" customHeight="1">
      <c r="D755" s="3"/>
    </row>
    <row r="756" spans="4:4" ht="14.25" customHeight="1">
      <c r="D756" s="3"/>
    </row>
    <row r="757" spans="4:4" ht="14.25" customHeight="1">
      <c r="D757" s="3"/>
    </row>
    <row r="758" spans="4:4" ht="14.25" customHeight="1">
      <c r="D758" s="3"/>
    </row>
    <row r="759" spans="4:4" ht="14.25" customHeight="1">
      <c r="D759" s="3"/>
    </row>
    <row r="760" spans="4:4" ht="14.25" customHeight="1">
      <c r="D760" s="3"/>
    </row>
    <row r="761" spans="4:4" ht="14.25" customHeight="1">
      <c r="D761" s="3"/>
    </row>
    <row r="762" spans="4:4" ht="14.25" customHeight="1">
      <c r="D762" s="3"/>
    </row>
    <row r="763" spans="4:4" ht="14.25" customHeight="1">
      <c r="D763" s="3"/>
    </row>
    <row r="764" spans="4:4" ht="14.25" customHeight="1">
      <c r="D764" s="3"/>
    </row>
    <row r="765" spans="4:4" ht="14.25" customHeight="1">
      <c r="D765" s="3"/>
    </row>
    <row r="766" spans="4:4" ht="14.25" customHeight="1">
      <c r="D766" s="3"/>
    </row>
    <row r="767" spans="4:4" ht="14.25" customHeight="1">
      <c r="D767" s="3"/>
    </row>
    <row r="768" spans="4:4" ht="14.25" customHeight="1">
      <c r="D768" s="3"/>
    </row>
    <row r="769" spans="4:4" ht="14.25" customHeight="1">
      <c r="D769" s="3"/>
    </row>
    <row r="770" spans="4:4" ht="14.25" customHeight="1">
      <c r="D770" s="3"/>
    </row>
    <row r="771" spans="4:4" ht="14.25" customHeight="1">
      <c r="D771" s="3"/>
    </row>
    <row r="772" spans="4:4" ht="14.25" customHeight="1">
      <c r="D772" s="3"/>
    </row>
    <row r="773" spans="4:4" ht="14.25" customHeight="1">
      <c r="D773" s="3"/>
    </row>
    <row r="774" spans="4:4" ht="14.25" customHeight="1">
      <c r="D774" s="3"/>
    </row>
    <row r="775" spans="4:4" ht="14.25" customHeight="1">
      <c r="D775" s="3"/>
    </row>
    <row r="776" spans="4:4" ht="14.25" customHeight="1">
      <c r="D776" s="3"/>
    </row>
    <row r="777" spans="4:4" ht="14.25" customHeight="1">
      <c r="D777" s="3"/>
    </row>
    <row r="778" spans="4:4" ht="14.25" customHeight="1">
      <c r="D778" s="3"/>
    </row>
    <row r="779" spans="4:4" ht="14.25" customHeight="1">
      <c r="D779" s="3"/>
    </row>
    <row r="780" spans="4:4" ht="14.25" customHeight="1">
      <c r="D780" s="3"/>
    </row>
    <row r="781" spans="4:4" ht="14.25" customHeight="1">
      <c r="D781" s="3"/>
    </row>
    <row r="782" spans="4:4" ht="14.25" customHeight="1">
      <c r="D782" s="3"/>
    </row>
    <row r="783" spans="4:4" ht="14.25" customHeight="1">
      <c r="D783" s="3"/>
    </row>
    <row r="784" spans="4:4" ht="14.25" customHeight="1">
      <c r="D784" s="3"/>
    </row>
    <row r="785" spans="4:4" ht="14.25" customHeight="1">
      <c r="D785" s="3"/>
    </row>
    <row r="786" spans="4:4" ht="14.25" customHeight="1">
      <c r="D786" s="3"/>
    </row>
    <row r="787" spans="4:4" ht="14.25" customHeight="1">
      <c r="D787" s="3"/>
    </row>
    <row r="788" spans="4:4" ht="14.25" customHeight="1">
      <c r="D788" s="3"/>
    </row>
    <row r="789" spans="4:4" ht="14.25" customHeight="1">
      <c r="D789" s="3"/>
    </row>
    <row r="790" spans="4:4" ht="14.25" customHeight="1">
      <c r="D790" s="3"/>
    </row>
    <row r="791" spans="4:4" ht="14.25" customHeight="1">
      <c r="D791" s="3"/>
    </row>
    <row r="792" spans="4:4" ht="14.25" customHeight="1">
      <c r="D792" s="3"/>
    </row>
    <row r="793" spans="4:4" ht="14.25" customHeight="1">
      <c r="D793" s="3"/>
    </row>
    <row r="794" spans="4:4" ht="14.25" customHeight="1">
      <c r="D794" s="3"/>
    </row>
    <row r="795" spans="4:4" ht="14.25" customHeight="1">
      <c r="D795" s="3"/>
    </row>
    <row r="796" spans="4:4" ht="14.25" customHeight="1">
      <c r="D796" s="3"/>
    </row>
    <row r="797" spans="4:4" ht="14.25" customHeight="1">
      <c r="D797" s="3"/>
    </row>
    <row r="798" spans="4:4" ht="14.25" customHeight="1">
      <c r="D798" s="3"/>
    </row>
    <row r="799" spans="4:4" ht="14.25" customHeight="1">
      <c r="D799" s="3"/>
    </row>
    <row r="800" spans="4:4" ht="14.25" customHeight="1">
      <c r="D800" s="3"/>
    </row>
    <row r="801" spans="4:4" ht="14.25" customHeight="1">
      <c r="D801" s="3"/>
    </row>
    <row r="802" spans="4:4" ht="14.25" customHeight="1">
      <c r="D802" s="3"/>
    </row>
    <row r="803" spans="4:4" ht="14.25" customHeight="1">
      <c r="D803" s="3"/>
    </row>
    <row r="804" spans="4:4" ht="14.25" customHeight="1">
      <c r="D804" s="3"/>
    </row>
    <row r="805" spans="4:4" ht="14.25" customHeight="1">
      <c r="D805" s="3"/>
    </row>
    <row r="806" spans="4:4" ht="14.25" customHeight="1">
      <c r="D806" s="3"/>
    </row>
    <row r="807" spans="4:4" ht="14.25" customHeight="1">
      <c r="D807" s="3"/>
    </row>
    <row r="808" spans="4:4" ht="14.25" customHeight="1">
      <c r="D808" s="3"/>
    </row>
    <row r="809" spans="4:4" ht="14.25" customHeight="1">
      <c r="D809" s="3"/>
    </row>
    <row r="810" spans="4:4" ht="14.25" customHeight="1">
      <c r="D810" s="3"/>
    </row>
    <row r="811" spans="4:4" ht="14.25" customHeight="1">
      <c r="D811" s="3"/>
    </row>
    <row r="812" spans="4:4" ht="14.25" customHeight="1">
      <c r="D812" s="3"/>
    </row>
    <row r="813" spans="4:4" ht="14.25" customHeight="1">
      <c r="D813" s="3"/>
    </row>
    <row r="814" spans="4:4" ht="14.25" customHeight="1">
      <c r="D814" s="3"/>
    </row>
    <row r="815" spans="4:4" ht="14.25" customHeight="1">
      <c r="D815" s="3"/>
    </row>
    <row r="816" spans="4:4" ht="14.25" customHeight="1">
      <c r="D816" s="3"/>
    </row>
    <row r="817" spans="4:4" ht="14.25" customHeight="1">
      <c r="D817" s="3"/>
    </row>
    <row r="818" spans="4:4" ht="14.25" customHeight="1">
      <c r="D818" s="3"/>
    </row>
    <row r="819" spans="4:4" ht="14.25" customHeight="1">
      <c r="D819" s="3"/>
    </row>
    <row r="820" spans="4:4" ht="14.25" customHeight="1">
      <c r="D820" s="3"/>
    </row>
    <row r="821" spans="4:4" ht="14.25" customHeight="1">
      <c r="D821" s="3"/>
    </row>
    <row r="822" spans="4:4" ht="14.25" customHeight="1">
      <c r="D822" s="3"/>
    </row>
    <row r="823" spans="4:4" ht="14.25" customHeight="1">
      <c r="D823" s="3"/>
    </row>
    <row r="824" spans="4:4" ht="14.25" customHeight="1">
      <c r="D824" s="3"/>
    </row>
    <row r="825" spans="4:4" ht="14.25" customHeight="1">
      <c r="D825" s="3"/>
    </row>
    <row r="826" spans="4:4" ht="14.25" customHeight="1">
      <c r="D826" s="3"/>
    </row>
    <row r="827" spans="4:4" ht="14.25" customHeight="1">
      <c r="D827" s="3"/>
    </row>
    <row r="828" spans="4:4" ht="14.25" customHeight="1">
      <c r="D828" s="3"/>
    </row>
    <row r="829" spans="4:4" ht="14.25" customHeight="1">
      <c r="D829" s="3"/>
    </row>
    <row r="830" spans="4:4" ht="14.25" customHeight="1">
      <c r="D830" s="3"/>
    </row>
    <row r="831" spans="4:4" ht="14.25" customHeight="1">
      <c r="D831" s="3"/>
    </row>
    <row r="832" spans="4:4" ht="14.25" customHeight="1">
      <c r="D832" s="3"/>
    </row>
    <row r="833" spans="4:4" ht="14.25" customHeight="1">
      <c r="D833" s="3"/>
    </row>
    <row r="834" spans="4:4" ht="14.25" customHeight="1">
      <c r="D834" s="3"/>
    </row>
    <row r="835" spans="4:4" ht="14.25" customHeight="1">
      <c r="D835" s="3"/>
    </row>
    <row r="836" spans="4:4" ht="14.25" customHeight="1">
      <c r="D836" s="3"/>
    </row>
    <row r="837" spans="4:4" ht="14.25" customHeight="1">
      <c r="D837" s="3"/>
    </row>
    <row r="838" spans="4:4" ht="14.25" customHeight="1">
      <c r="D838" s="3"/>
    </row>
    <row r="839" spans="4:4" ht="14.25" customHeight="1">
      <c r="D839" s="3"/>
    </row>
    <row r="840" spans="4:4" ht="14.25" customHeight="1">
      <c r="D840" s="3"/>
    </row>
    <row r="841" spans="4:4" ht="14.25" customHeight="1">
      <c r="D841" s="3"/>
    </row>
    <row r="842" spans="4:4" ht="14.25" customHeight="1">
      <c r="D842" s="3"/>
    </row>
    <row r="843" spans="4:4" ht="14.25" customHeight="1">
      <c r="D843" s="3"/>
    </row>
    <row r="844" spans="4:4" ht="14.25" customHeight="1">
      <c r="D844" s="3"/>
    </row>
    <row r="845" spans="4:4" ht="14.25" customHeight="1">
      <c r="D845" s="3"/>
    </row>
    <row r="846" spans="4:4" ht="14.25" customHeight="1">
      <c r="D846" s="3"/>
    </row>
    <row r="847" spans="4:4" ht="14.25" customHeight="1">
      <c r="D847" s="3"/>
    </row>
    <row r="848" spans="4:4" ht="14.25" customHeight="1">
      <c r="D848" s="3"/>
    </row>
    <row r="849" spans="4:4" ht="14.25" customHeight="1">
      <c r="D849" s="3"/>
    </row>
    <row r="850" spans="4:4" ht="14.25" customHeight="1">
      <c r="D850" s="3"/>
    </row>
    <row r="851" spans="4:4" ht="14.25" customHeight="1">
      <c r="D851" s="3"/>
    </row>
    <row r="852" spans="4:4" ht="14.25" customHeight="1">
      <c r="D852" s="3"/>
    </row>
    <row r="853" spans="4:4" ht="14.25" customHeight="1">
      <c r="D853" s="3"/>
    </row>
    <row r="854" spans="4:4" ht="14.25" customHeight="1">
      <c r="D854" s="3"/>
    </row>
    <row r="855" spans="4:4" ht="14.25" customHeight="1">
      <c r="D855" s="3"/>
    </row>
    <row r="856" spans="4:4" ht="14.25" customHeight="1">
      <c r="D856" s="3"/>
    </row>
    <row r="857" spans="4:4" ht="14.25" customHeight="1">
      <c r="D857" s="3"/>
    </row>
    <row r="858" spans="4:4" ht="14.25" customHeight="1">
      <c r="D858" s="3"/>
    </row>
    <row r="859" spans="4:4" ht="14.25" customHeight="1">
      <c r="D859" s="3"/>
    </row>
    <row r="860" spans="4:4" ht="14.25" customHeight="1">
      <c r="D860" s="3"/>
    </row>
    <row r="861" spans="4:4" ht="14.25" customHeight="1">
      <c r="D861" s="3"/>
    </row>
    <row r="862" spans="4:4" ht="14.25" customHeight="1">
      <c r="D862" s="3"/>
    </row>
    <row r="863" spans="4:4" ht="14.25" customHeight="1">
      <c r="D863" s="3"/>
    </row>
    <row r="864" spans="4:4" ht="14.25" customHeight="1">
      <c r="D864" s="3"/>
    </row>
    <row r="865" spans="4:4" ht="14.25" customHeight="1">
      <c r="D865" s="3"/>
    </row>
    <row r="866" spans="4:4" ht="14.25" customHeight="1">
      <c r="D866" s="3"/>
    </row>
    <row r="867" spans="4:4" ht="14.25" customHeight="1">
      <c r="D867" s="3"/>
    </row>
    <row r="868" spans="4:4" ht="14.25" customHeight="1">
      <c r="D868" s="3"/>
    </row>
    <row r="869" spans="4:4" ht="14.25" customHeight="1">
      <c r="D869" s="3"/>
    </row>
    <row r="870" spans="4:4" ht="14.25" customHeight="1">
      <c r="D870" s="3"/>
    </row>
    <row r="871" spans="4:4" ht="14.25" customHeight="1">
      <c r="D871" s="3"/>
    </row>
    <row r="872" spans="4:4" ht="14.25" customHeight="1">
      <c r="D872" s="3"/>
    </row>
    <row r="873" spans="4:4" ht="14.25" customHeight="1">
      <c r="D873" s="3"/>
    </row>
    <row r="874" spans="4:4" ht="14.25" customHeight="1">
      <c r="D874" s="3"/>
    </row>
    <row r="875" spans="4:4" ht="14.25" customHeight="1">
      <c r="D875" s="3"/>
    </row>
    <row r="876" spans="4:4" ht="14.25" customHeight="1">
      <c r="D876" s="3"/>
    </row>
    <row r="877" spans="4:4" ht="14.25" customHeight="1">
      <c r="D877" s="3"/>
    </row>
    <row r="878" spans="4:4" ht="14.25" customHeight="1">
      <c r="D878" s="3"/>
    </row>
    <row r="879" spans="4:4" ht="14.25" customHeight="1">
      <c r="D879" s="3"/>
    </row>
    <row r="880" spans="4:4" ht="14.25" customHeight="1">
      <c r="D880" s="3"/>
    </row>
    <row r="881" spans="4:4" ht="14.25" customHeight="1">
      <c r="D881" s="3"/>
    </row>
    <row r="882" spans="4:4" ht="14.25" customHeight="1">
      <c r="D882" s="3"/>
    </row>
    <row r="883" spans="4:4" ht="14.25" customHeight="1">
      <c r="D883" s="3"/>
    </row>
    <row r="884" spans="4:4" ht="14.25" customHeight="1">
      <c r="D884" s="3"/>
    </row>
    <row r="885" spans="4:4" ht="14.25" customHeight="1">
      <c r="D885" s="3"/>
    </row>
    <row r="886" spans="4:4" ht="14.25" customHeight="1">
      <c r="D886" s="3"/>
    </row>
    <row r="887" spans="4:4" ht="14.25" customHeight="1">
      <c r="D887" s="3"/>
    </row>
    <row r="888" spans="4:4" ht="14.25" customHeight="1">
      <c r="D888" s="3"/>
    </row>
    <row r="889" spans="4:4" ht="14.25" customHeight="1">
      <c r="D889" s="3"/>
    </row>
    <row r="890" spans="4:4" ht="14.25" customHeight="1">
      <c r="D890" s="3"/>
    </row>
    <row r="891" spans="4:4" ht="14.25" customHeight="1">
      <c r="D891" s="3"/>
    </row>
    <row r="892" spans="4:4" ht="14.25" customHeight="1">
      <c r="D892" s="3"/>
    </row>
    <row r="893" spans="4:4" ht="14.25" customHeight="1">
      <c r="D893" s="3"/>
    </row>
    <row r="894" spans="4:4" ht="14.25" customHeight="1">
      <c r="D894" s="3"/>
    </row>
    <row r="895" spans="4:4" ht="14.25" customHeight="1">
      <c r="D895" s="3"/>
    </row>
    <row r="896" spans="4:4" ht="14.25" customHeight="1">
      <c r="D896" s="3"/>
    </row>
    <row r="897" spans="4:4" ht="14.25" customHeight="1">
      <c r="D897" s="3"/>
    </row>
    <row r="898" spans="4:4" ht="14.25" customHeight="1">
      <c r="D898" s="3"/>
    </row>
    <row r="899" spans="4:4" ht="14.25" customHeight="1">
      <c r="D899" s="3"/>
    </row>
    <row r="900" spans="4:4" ht="14.25" customHeight="1">
      <c r="D900" s="3"/>
    </row>
    <row r="901" spans="4:4" ht="14.25" customHeight="1">
      <c r="D901" s="3"/>
    </row>
    <row r="902" spans="4:4" ht="14.25" customHeight="1">
      <c r="D902" s="3"/>
    </row>
    <row r="903" spans="4:4" ht="14.25" customHeight="1">
      <c r="D903" s="3"/>
    </row>
    <row r="904" spans="4:4" ht="14.25" customHeight="1">
      <c r="D904" s="3"/>
    </row>
    <row r="905" spans="4:4" ht="14.25" customHeight="1">
      <c r="D905" s="3"/>
    </row>
    <row r="906" spans="4:4" ht="14.25" customHeight="1">
      <c r="D906" s="3"/>
    </row>
    <row r="907" spans="4:4" ht="14.25" customHeight="1">
      <c r="D907" s="3"/>
    </row>
    <row r="908" spans="4:4" ht="14.25" customHeight="1">
      <c r="D908" s="3"/>
    </row>
    <row r="909" spans="4:4" ht="14.25" customHeight="1">
      <c r="D909" s="3"/>
    </row>
    <row r="910" spans="4:4" ht="14.25" customHeight="1">
      <c r="D910" s="3"/>
    </row>
    <row r="911" spans="4:4" ht="14.25" customHeight="1">
      <c r="D911" s="3"/>
    </row>
    <row r="912" spans="4:4" ht="14.25" customHeight="1">
      <c r="D912" s="3"/>
    </row>
    <row r="913" spans="4:4" ht="14.25" customHeight="1">
      <c r="D913" s="3"/>
    </row>
    <row r="914" spans="4:4" ht="14.25" customHeight="1">
      <c r="D914" s="3"/>
    </row>
    <row r="915" spans="4:4" ht="14.25" customHeight="1">
      <c r="D915" s="3"/>
    </row>
    <row r="916" spans="4:4" ht="14.25" customHeight="1">
      <c r="D916" s="3"/>
    </row>
    <row r="917" spans="4:4" ht="14.25" customHeight="1">
      <c r="D917" s="3"/>
    </row>
    <row r="918" spans="4:4" ht="14.25" customHeight="1">
      <c r="D918" s="3"/>
    </row>
    <row r="919" spans="4:4" ht="14.25" customHeight="1">
      <c r="D919" s="3"/>
    </row>
    <row r="920" spans="4:4" ht="14.25" customHeight="1">
      <c r="D920" s="3"/>
    </row>
    <row r="921" spans="4:4" ht="14.25" customHeight="1">
      <c r="D921" s="3"/>
    </row>
    <row r="922" spans="4:4" ht="14.25" customHeight="1">
      <c r="D922" s="3"/>
    </row>
    <row r="923" spans="4:4" ht="14.25" customHeight="1">
      <c r="D923" s="3"/>
    </row>
    <row r="924" spans="4:4" ht="14.25" customHeight="1">
      <c r="D924" s="3"/>
    </row>
    <row r="925" spans="4:4" ht="14.25" customHeight="1">
      <c r="D925" s="3"/>
    </row>
    <row r="926" spans="4:4" ht="14.25" customHeight="1">
      <c r="D926" s="3"/>
    </row>
    <row r="927" spans="4:4" ht="14.25" customHeight="1">
      <c r="D927" s="3"/>
    </row>
    <row r="928" spans="4:4" ht="14.25" customHeight="1">
      <c r="D928" s="3"/>
    </row>
    <row r="929" spans="4:4" ht="14.25" customHeight="1">
      <c r="D929" s="3"/>
    </row>
    <row r="930" spans="4:4" ht="14.25" customHeight="1">
      <c r="D930" s="3"/>
    </row>
    <row r="931" spans="4:4" ht="14.25" customHeight="1">
      <c r="D931" s="3"/>
    </row>
    <row r="932" spans="4:4" ht="14.25" customHeight="1">
      <c r="D932" s="3"/>
    </row>
    <row r="933" spans="4:4" ht="14.25" customHeight="1">
      <c r="D933" s="3"/>
    </row>
    <row r="934" spans="4:4" ht="14.25" customHeight="1">
      <c r="D934" s="3"/>
    </row>
    <row r="935" spans="4:4" ht="14.25" customHeight="1">
      <c r="D935" s="3"/>
    </row>
    <row r="936" spans="4:4" ht="14.25" customHeight="1">
      <c r="D936" s="3"/>
    </row>
    <row r="937" spans="4:4" ht="14.25" customHeight="1">
      <c r="D937" s="3"/>
    </row>
    <row r="938" spans="4:4" ht="14.25" customHeight="1">
      <c r="D938" s="3"/>
    </row>
    <row r="939" spans="4:4" ht="14.25" customHeight="1">
      <c r="D939" s="3"/>
    </row>
    <row r="940" spans="4:4" ht="14.25" customHeight="1">
      <c r="D940" s="3"/>
    </row>
    <row r="941" spans="4:4" ht="14.25" customHeight="1">
      <c r="D941" s="3"/>
    </row>
    <row r="942" spans="4:4" ht="14.25" customHeight="1">
      <c r="D942" s="3"/>
    </row>
    <row r="943" spans="4:4" ht="14.25" customHeight="1">
      <c r="D943" s="3"/>
    </row>
    <row r="944" spans="4:4" ht="14.25" customHeight="1">
      <c r="D944" s="3"/>
    </row>
    <row r="945" spans="4:4" ht="14.25" customHeight="1">
      <c r="D945" s="3"/>
    </row>
    <row r="946" spans="4:4" ht="14.25" customHeight="1">
      <c r="D946" s="3"/>
    </row>
    <row r="947" spans="4:4" ht="14.25" customHeight="1">
      <c r="D947" s="3"/>
    </row>
    <row r="948" spans="4:4" ht="14.25" customHeight="1">
      <c r="D948" s="3"/>
    </row>
    <row r="949" spans="4:4" ht="14.25" customHeight="1">
      <c r="D949" s="3"/>
    </row>
    <row r="950" spans="4:4" ht="14.25" customHeight="1">
      <c r="D950" s="3"/>
    </row>
    <row r="951" spans="4:4" ht="14.25" customHeight="1">
      <c r="D951" s="3"/>
    </row>
    <row r="952" spans="4:4" ht="14.25" customHeight="1">
      <c r="D952" s="3"/>
    </row>
    <row r="953" spans="4:4" ht="14.25" customHeight="1">
      <c r="D953" s="3"/>
    </row>
    <row r="954" spans="4:4" ht="14.25" customHeight="1">
      <c r="D954" s="3"/>
    </row>
    <row r="955" spans="4:4" ht="14.25" customHeight="1">
      <c r="D955" s="3"/>
    </row>
    <row r="956" spans="4:4" ht="14.25" customHeight="1">
      <c r="D956" s="3"/>
    </row>
    <row r="957" spans="4:4" ht="14.25" customHeight="1">
      <c r="D957" s="3"/>
    </row>
    <row r="958" spans="4:4" ht="14.25" customHeight="1">
      <c r="D958" s="3"/>
    </row>
    <row r="959" spans="4:4" ht="14.25" customHeight="1">
      <c r="D959" s="3"/>
    </row>
    <row r="960" spans="4:4" ht="14.25" customHeight="1">
      <c r="D960" s="3"/>
    </row>
    <row r="961" spans="4:4" ht="14.25" customHeight="1">
      <c r="D961" s="3"/>
    </row>
    <row r="962" spans="4:4" ht="14.25" customHeight="1">
      <c r="D962" s="3"/>
    </row>
    <row r="963" spans="4:4" ht="14.25" customHeight="1">
      <c r="D963" s="3"/>
    </row>
    <row r="964" spans="4:4" ht="14.25" customHeight="1">
      <c r="D964" s="3"/>
    </row>
    <row r="965" spans="4:4" ht="14.25" customHeight="1">
      <c r="D965" s="3"/>
    </row>
    <row r="966" spans="4:4" ht="14.25" customHeight="1">
      <c r="D966" s="3"/>
    </row>
    <row r="967" spans="4:4" ht="14.25" customHeight="1">
      <c r="D967" s="3"/>
    </row>
    <row r="968" spans="4:4" ht="14.25" customHeight="1">
      <c r="D968" s="3"/>
    </row>
    <row r="969" spans="4:4" ht="14.25" customHeight="1">
      <c r="D969" s="3"/>
    </row>
    <row r="970" spans="4:4" ht="14.25" customHeight="1">
      <c r="D970" s="3"/>
    </row>
    <row r="971" spans="4:4" ht="14.25" customHeight="1">
      <c r="D971" s="3"/>
    </row>
    <row r="972" spans="4:4" ht="14.25" customHeight="1">
      <c r="D972" s="3"/>
    </row>
    <row r="973" spans="4:4" ht="14.25" customHeight="1">
      <c r="D973" s="3"/>
    </row>
    <row r="974" spans="4:4" ht="14.25" customHeight="1">
      <c r="D974" s="3"/>
    </row>
    <row r="975" spans="4:4" ht="14.25" customHeight="1">
      <c r="D975" s="3"/>
    </row>
    <row r="976" spans="4:4" ht="14.25" customHeight="1">
      <c r="D976" s="3"/>
    </row>
    <row r="977" spans="4:4" ht="14.25" customHeight="1">
      <c r="D977" s="3"/>
    </row>
    <row r="978" spans="4:4" ht="14.25" customHeight="1">
      <c r="D978" s="3"/>
    </row>
    <row r="979" spans="4:4" ht="14.25" customHeight="1">
      <c r="D979" s="3"/>
    </row>
    <row r="980" spans="4:4" ht="14.25" customHeight="1">
      <c r="D980" s="3"/>
    </row>
    <row r="981" spans="4:4" ht="14.25" customHeight="1">
      <c r="D981" s="3"/>
    </row>
    <row r="982" spans="4:4" ht="14.25" customHeight="1">
      <c r="D982" s="3"/>
    </row>
    <row r="983" spans="4:4" ht="14.25" customHeight="1">
      <c r="D983" s="3"/>
    </row>
    <row r="984" spans="4:4" ht="14.25" customHeight="1">
      <c r="D984" s="3"/>
    </row>
    <row r="985" spans="4:4" ht="14.25" customHeight="1">
      <c r="D985" s="3"/>
    </row>
    <row r="986" spans="4:4" ht="14.25" customHeight="1">
      <c r="D986" s="3"/>
    </row>
    <row r="987" spans="4:4" ht="14.25" customHeight="1">
      <c r="D987" s="3"/>
    </row>
    <row r="988" spans="4:4" ht="14.25" customHeight="1">
      <c r="D988" s="3"/>
    </row>
    <row r="989" spans="4:4" ht="14.25" customHeight="1">
      <c r="D989" s="3"/>
    </row>
    <row r="990" spans="4:4" ht="14.25" customHeight="1">
      <c r="D990" s="3"/>
    </row>
    <row r="991" spans="4:4" ht="14.25" customHeight="1">
      <c r="D991" s="3"/>
    </row>
    <row r="992" spans="4:4" ht="14.25" customHeight="1">
      <c r="D992" s="3"/>
    </row>
    <row r="993" spans="4:4" ht="14.25" customHeight="1">
      <c r="D993" s="3"/>
    </row>
    <row r="994" spans="4:4" ht="14.25" customHeight="1">
      <c r="D994" s="3"/>
    </row>
    <row r="995" spans="4:4" ht="14.25" customHeight="1">
      <c r="D995" s="3"/>
    </row>
    <row r="996" spans="4:4" ht="14.25" customHeight="1">
      <c r="D996" s="3"/>
    </row>
    <row r="997" spans="4:4" ht="14.25" customHeight="1">
      <c r="D997" s="3"/>
    </row>
    <row r="998" spans="4:4" ht="14.25" customHeight="1">
      <c r="D998" s="3"/>
    </row>
    <row r="999" spans="4:4" ht="14.25" customHeight="1">
      <c r="D999" s="3"/>
    </row>
    <row r="1000" spans="4:4" ht="14.25" customHeight="1">
      <c r="D1000" s="3"/>
    </row>
    <row r="1001" spans="4:4" ht="14.25" customHeight="1"/>
  </sheetData>
  <pageMargins left="0.7" right="0.7" top="0.75" bottom="0.75" header="0" footer="0"/>
  <pageSetup paperSize="9" fitToHeight="0" orientation="landscape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'A vs B and Precept Plan'!$H$6:$H$24</xm:f>
          </x14:formula1>
          <xm:sqref>D51:D1000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01"/>
  <sheetViews>
    <sheetView workbookViewId="0">
      <selection activeCell="G25" sqref="G5:G25"/>
    </sheetView>
  </sheetViews>
  <sheetFormatPr defaultColWidth="14.44140625" defaultRowHeight="15" customHeight="1"/>
  <cols>
    <col min="1" max="1" width="4.5546875" customWidth="1"/>
    <col min="2" max="2" width="12.6640625" customWidth="1"/>
    <col min="3" max="3" width="23.33203125" customWidth="1"/>
    <col min="4" max="7" width="12" customWidth="1"/>
    <col min="8" max="8" width="21.44140625" customWidth="1"/>
    <col min="9" max="9" width="12.88671875" customWidth="1"/>
    <col min="10" max="10" width="15.33203125" customWidth="1"/>
    <col min="11" max="11" width="4.33203125" customWidth="1"/>
    <col min="12" max="13" width="12.88671875" customWidth="1"/>
    <col min="14" max="14" width="4.33203125" customWidth="1"/>
    <col min="15" max="18" width="12.88671875" customWidth="1"/>
    <col min="19" max="19" width="4.33203125" customWidth="1"/>
    <col min="20" max="21" width="12.88671875" customWidth="1"/>
    <col min="22" max="22" width="17.44140625" customWidth="1"/>
    <col min="23" max="24" width="12.88671875" customWidth="1"/>
    <col min="25" max="26" width="8.6640625" customWidth="1"/>
    <col min="27" max="27" width="22" customWidth="1"/>
    <col min="28" max="30" width="8.6640625" customWidth="1"/>
  </cols>
  <sheetData>
    <row r="1" spans="1:30" ht="14.25" customHeight="1">
      <c r="D1" s="30" t="s">
        <v>175</v>
      </c>
      <c r="E1" s="31"/>
      <c r="F1" s="32"/>
      <c r="G1" s="33"/>
      <c r="L1" s="30" t="s">
        <v>176</v>
      </c>
      <c r="M1" s="34"/>
      <c r="O1" s="30" t="s">
        <v>177</v>
      </c>
      <c r="P1" s="31"/>
      <c r="Q1" s="31"/>
      <c r="R1" s="32"/>
      <c r="T1" s="30" t="s">
        <v>178</v>
      </c>
      <c r="U1" s="35"/>
      <c r="V1" s="35"/>
      <c r="W1" s="35"/>
      <c r="X1" s="34"/>
    </row>
    <row r="2" spans="1:30" ht="14.25" customHeight="1"/>
    <row r="3" spans="1:30" ht="14.25" customHeight="1">
      <c r="B3" s="81" t="s">
        <v>37</v>
      </c>
      <c r="C3" s="82"/>
      <c r="D3" s="81" t="s">
        <v>4</v>
      </c>
      <c r="E3" s="82"/>
      <c r="F3" s="82"/>
      <c r="G3" s="83"/>
      <c r="I3" s="108" t="s">
        <v>179</v>
      </c>
      <c r="J3" s="109"/>
      <c r="L3" s="108" t="s">
        <v>180</v>
      </c>
      <c r="M3" s="109"/>
      <c r="O3" s="108" t="s">
        <v>181</v>
      </c>
      <c r="P3" s="110"/>
      <c r="Q3" s="110"/>
      <c r="R3" s="109"/>
    </row>
    <row r="4" spans="1:30" ht="27" customHeight="1">
      <c r="A4" s="36"/>
      <c r="B4" s="81" t="s">
        <v>3</v>
      </c>
      <c r="C4" s="81" t="s">
        <v>1</v>
      </c>
      <c r="D4" s="84">
        <v>44256</v>
      </c>
      <c r="E4" s="85">
        <v>44651</v>
      </c>
      <c r="F4" s="85">
        <v>45016</v>
      </c>
      <c r="G4" s="86">
        <v>45382</v>
      </c>
      <c r="H4" s="37" t="s">
        <v>1</v>
      </c>
      <c r="I4" s="38" t="s">
        <v>182</v>
      </c>
      <c r="J4" s="39" t="s">
        <v>183</v>
      </c>
      <c r="K4" s="40"/>
      <c r="L4" s="39" t="s">
        <v>184</v>
      </c>
      <c r="M4" s="39" t="s">
        <v>185</v>
      </c>
      <c r="N4" s="40"/>
      <c r="O4" s="39" t="s">
        <v>186</v>
      </c>
      <c r="P4" s="39" t="s">
        <v>187</v>
      </c>
      <c r="Q4" s="39" t="s">
        <v>188</v>
      </c>
      <c r="R4" s="39" t="s">
        <v>189</v>
      </c>
      <c r="S4" s="36"/>
      <c r="T4" s="39" t="s">
        <v>190</v>
      </c>
      <c r="U4" s="39" t="s">
        <v>191</v>
      </c>
      <c r="V4" s="39" t="s">
        <v>192</v>
      </c>
      <c r="W4" s="39" t="s">
        <v>193</v>
      </c>
      <c r="X4" s="39" t="s">
        <v>194</v>
      </c>
      <c r="Y4" s="36"/>
      <c r="Z4" s="36"/>
      <c r="AA4" s="36"/>
      <c r="AB4" s="36"/>
      <c r="AC4" s="36"/>
      <c r="AD4" s="36"/>
    </row>
    <row r="5" spans="1:30" ht="27" customHeight="1">
      <c r="A5" s="36"/>
      <c r="B5" s="87" t="s">
        <v>22</v>
      </c>
      <c r="C5" s="87" t="s">
        <v>256</v>
      </c>
      <c r="D5" s="88"/>
      <c r="E5" s="89"/>
      <c r="F5" s="89"/>
      <c r="G5" s="90">
        <v>-44.6</v>
      </c>
      <c r="H5" s="74" t="s">
        <v>256</v>
      </c>
      <c r="I5" s="38"/>
      <c r="J5" s="39"/>
      <c r="K5" s="40"/>
      <c r="L5" s="39"/>
      <c r="M5" s="39"/>
      <c r="N5" s="40"/>
      <c r="O5" s="39"/>
      <c r="P5" s="39"/>
      <c r="Q5" s="39"/>
      <c r="R5" s="39"/>
      <c r="S5" s="36"/>
      <c r="T5" s="39"/>
      <c r="U5" s="39"/>
      <c r="V5" s="39"/>
      <c r="W5" s="39"/>
      <c r="X5" s="39"/>
      <c r="Y5" s="36"/>
      <c r="Z5" s="36"/>
      <c r="AA5" s="36"/>
      <c r="AB5" s="36"/>
      <c r="AC5" s="36"/>
      <c r="AD5" s="36"/>
    </row>
    <row r="6" spans="1:30" ht="14.25" customHeight="1">
      <c r="B6" s="91"/>
      <c r="C6" s="92" t="s">
        <v>35</v>
      </c>
      <c r="D6" s="93">
        <v>-114.77</v>
      </c>
      <c r="E6" s="69">
        <v>-72.180000000000007</v>
      </c>
      <c r="F6" s="69">
        <v>-229.35999999999999</v>
      </c>
      <c r="G6" s="94">
        <v>-197.11</v>
      </c>
      <c r="H6" s="41" t="s">
        <v>35</v>
      </c>
      <c r="I6" s="42">
        <v>159</v>
      </c>
      <c r="J6" s="43">
        <f t="shared" ref="J6:J25" si="0">(I6/(E6*-1))-1</f>
        <v>1.2028262676641726</v>
      </c>
      <c r="L6" s="42">
        <f t="shared" ref="L6:L13" si="1">F6*-1</f>
        <v>229.35999999999999</v>
      </c>
      <c r="M6" s="44">
        <f t="shared" ref="M6:M8" si="2">IF(ISERROR(L6/I6),"",L6/I6)</f>
        <v>1.4425157232704402</v>
      </c>
      <c r="N6" s="3"/>
      <c r="O6" s="42">
        <f t="shared" ref="O6:O25" si="3">I6-L6</f>
        <v>-70.359999999999985</v>
      </c>
      <c r="P6" s="45">
        <v>83</v>
      </c>
      <c r="Q6" s="46">
        <f t="shared" ref="Q6:Q8" si="4">P6+L6</f>
        <v>312.36</v>
      </c>
      <c r="R6" s="44">
        <f t="shared" ref="R6:R8" si="5">Q6/I6</f>
        <v>1.9645283018867925</v>
      </c>
      <c r="S6" s="3"/>
      <c r="T6" s="47">
        <f>Q6*1.05</f>
        <v>327.97800000000001</v>
      </c>
      <c r="U6" s="42">
        <f t="shared" ref="U6:U13" si="6">T6-Q6</f>
        <v>15.617999999999995</v>
      </c>
      <c r="V6" s="43">
        <f t="shared" ref="V6:V13" si="7">(T6/Q6)-1</f>
        <v>5.0000000000000044E-2</v>
      </c>
      <c r="W6" s="42">
        <f t="shared" ref="W6:W14" si="8">T6-I6</f>
        <v>168.97800000000001</v>
      </c>
      <c r="X6" s="43">
        <f t="shared" ref="X6:X14" si="9">T6/I6-1</f>
        <v>1.0627547169811322</v>
      </c>
    </row>
    <row r="7" spans="1:30" ht="14.25" customHeight="1">
      <c r="B7" s="91"/>
      <c r="C7" s="92" t="s">
        <v>38</v>
      </c>
      <c r="D7" s="93">
        <v>-450</v>
      </c>
      <c r="E7" s="69">
        <v>-250</v>
      </c>
      <c r="F7" s="69"/>
      <c r="G7" s="94"/>
      <c r="H7" s="41" t="s">
        <v>38</v>
      </c>
      <c r="I7" s="42">
        <v>500</v>
      </c>
      <c r="J7" s="43">
        <f t="shared" si="0"/>
        <v>1</v>
      </c>
      <c r="K7" s="48"/>
      <c r="L7" s="42">
        <f t="shared" si="1"/>
        <v>0</v>
      </c>
      <c r="M7" s="44">
        <f t="shared" si="2"/>
        <v>0</v>
      </c>
      <c r="N7" s="3"/>
      <c r="O7" s="42">
        <f t="shared" si="3"/>
        <v>500</v>
      </c>
      <c r="P7" s="45">
        <v>0</v>
      </c>
      <c r="Q7" s="46">
        <f t="shared" si="4"/>
        <v>0</v>
      </c>
      <c r="R7" s="44">
        <f t="shared" si="5"/>
        <v>0</v>
      </c>
      <c r="S7" s="3"/>
      <c r="T7" s="47">
        <v>0</v>
      </c>
      <c r="U7" s="42">
        <f t="shared" si="6"/>
        <v>0</v>
      </c>
      <c r="V7" s="43" t="e">
        <f t="shared" si="7"/>
        <v>#DIV/0!</v>
      </c>
      <c r="W7" s="42">
        <f t="shared" si="8"/>
        <v>-500</v>
      </c>
      <c r="X7" s="43">
        <f t="shared" si="9"/>
        <v>-1</v>
      </c>
    </row>
    <row r="8" spans="1:30" ht="14.25" customHeight="1">
      <c r="B8" s="91"/>
      <c r="C8" s="92" t="s">
        <v>21</v>
      </c>
      <c r="D8" s="93">
        <v>-1959.36</v>
      </c>
      <c r="E8" s="69">
        <v>-511.56</v>
      </c>
      <c r="F8" s="69">
        <v>-1602.12</v>
      </c>
      <c r="G8" s="94">
        <v>-3165.1800000000007</v>
      </c>
      <c r="H8" s="41" t="s">
        <v>21</v>
      </c>
      <c r="I8" s="42">
        <v>2100</v>
      </c>
      <c r="J8" s="43">
        <f t="shared" si="0"/>
        <v>3.1050903119868636</v>
      </c>
      <c r="K8" s="48"/>
      <c r="L8" s="42">
        <f t="shared" si="1"/>
        <v>1602.12</v>
      </c>
      <c r="M8" s="44">
        <f t="shared" si="2"/>
        <v>0.76291428571428566</v>
      </c>
      <c r="N8" s="3"/>
      <c r="O8" s="42">
        <f t="shared" si="3"/>
        <v>497.88000000000011</v>
      </c>
      <c r="P8" s="45">
        <v>1000</v>
      </c>
      <c r="Q8" s="46">
        <f t="shared" si="4"/>
        <v>2602.12</v>
      </c>
      <c r="R8" s="44">
        <f t="shared" si="5"/>
        <v>1.2391047619047619</v>
      </c>
      <c r="S8" s="3"/>
      <c r="T8" s="47">
        <v>3400</v>
      </c>
      <c r="U8" s="42">
        <f t="shared" si="6"/>
        <v>797.88000000000011</v>
      </c>
      <c r="V8" s="43">
        <f t="shared" si="7"/>
        <v>0.30662690421656191</v>
      </c>
      <c r="W8" s="42">
        <f t="shared" si="8"/>
        <v>1300</v>
      </c>
      <c r="X8" s="43">
        <f t="shared" si="9"/>
        <v>0.61904761904761907</v>
      </c>
    </row>
    <row r="9" spans="1:30" ht="14.25" customHeight="1">
      <c r="B9" s="91"/>
      <c r="C9" s="92" t="s">
        <v>32</v>
      </c>
      <c r="D9" s="93">
        <v>-153.9</v>
      </c>
      <c r="E9" s="69"/>
      <c r="F9" s="69"/>
      <c r="G9" s="94"/>
      <c r="H9" s="41" t="s">
        <v>48</v>
      </c>
      <c r="I9" s="42">
        <v>139</v>
      </c>
      <c r="J9" s="43" t="e">
        <f t="shared" si="0"/>
        <v>#DIV/0!</v>
      </c>
      <c r="K9" s="48"/>
      <c r="L9" s="42">
        <f t="shared" si="1"/>
        <v>0</v>
      </c>
      <c r="M9" s="44"/>
      <c r="N9" s="3"/>
      <c r="O9" s="42">
        <f t="shared" si="3"/>
        <v>139</v>
      </c>
      <c r="P9" s="45"/>
      <c r="Q9" s="46"/>
      <c r="R9" s="44"/>
      <c r="S9" s="3"/>
      <c r="T9" s="47">
        <f>+O9*1.05</f>
        <v>145.95000000000002</v>
      </c>
      <c r="U9" s="42">
        <f t="shared" si="6"/>
        <v>145.95000000000002</v>
      </c>
      <c r="V9" s="43" t="e">
        <f t="shared" si="7"/>
        <v>#DIV/0!</v>
      </c>
      <c r="W9" s="42">
        <f t="shared" si="8"/>
        <v>6.9500000000000171</v>
      </c>
      <c r="X9" s="43">
        <f t="shared" si="9"/>
        <v>5.0000000000000044E-2</v>
      </c>
    </row>
    <row r="10" spans="1:30" ht="14.25" customHeight="1">
      <c r="B10" s="91"/>
      <c r="C10" s="92" t="s">
        <v>48</v>
      </c>
      <c r="D10" s="93"/>
      <c r="E10" s="69"/>
      <c r="F10" s="69">
        <v>-126</v>
      </c>
      <c r="G10" s="94"/>
      <c r="H10" s="41" t="s">
        <v>29</v>
      </c>
      <c r="I10" s="42">
        <v>200</v>
      </c>
      <c r="J10" s="43" t="e">
        <f t="shared" si="0"/>
        <v>#DIV/0!</v>
      </c>
      <c r="K10" s="48"/>
      <c r="L10" s="42">
        <f t="shared" si="1"/>
        <v>126</v>
      </c>
      <c r="M10" s="44">
        <f>IF(ISERROR(L10/I10),"",L10/I10)</f>
        <v>0.63</v>
      </c>
      <c r="N10" s="3"/>
      <c r="O10" s="42">
        <f t="shared" si="3"/>
        <v>74</v>
      </c>
      <c r="P10" s="45">
        <v>100</v>
      </c>
      <c r="Q10" s="46">
        <f t="shared" ref="Q10:Q13" si="10">P10+L10</f>
        <v>226</v>
      </c>
      <c r="R10" s="44">
        <f t="shared" ref="R10:R13" si="11">Q10/I10</f>
        <v>1.1299999999999999</v>
      </c>
      <c r="S10" s="3"/>
      <c r="T10" s="47">
        <f>Q10*1.05</f>
        <v>237.3</v>
      </c>
      <c r="U10" s="42">
        <f t="shared" si="6"/>
        <v>11.300000000000011</v>
      </c>
      <c r="V10" s="43">
        <f t="shared" si="7"/>
        <v>5.0000000000000044E-2</v>
      </c>
      <c r="W10" s="42">
        <f t="shared" si="8"/>
        <v>37.300000000000011</v>
      </c>
      <c r="X10" s="43">
        <f t="shared" si="9"/>
        <v>0.18650000000000011</v>
      </c>
    </row>
    <row r="11" spans="1:30" ht="14.25" customHeight="1">
      <c r="B11" s="91"/>
      <c r="C11" s="92" t="s">
        <v>29</v>
      </c>
      <c r="D11" s="93">
        <v>-180.18</v>
      </c>
      <c r="E11" s="69">
        <v>-60.14</v>
      </c>
      <c r="F11" s="69">
        <v>-307.33000000000004</v>
      </c>
      <c r="G11" s="94">
        <v>-197.34</v>
      </c>
      <c r="H11" s="41" t="s">
        <v>49</v>
      </c>
      <c r="I11" s="42">
        <v>90</v>
      </c>
      <c r="J11" s="43">
        <f t="shared" si="0"/>
        <v>0.49650814765547047</v>
      </c>
      <c r="K11" s="48"/>
      <c r="L11" s="42">
        <f t="shared" si="1"/>
        <v>307.33000000000004</v>
      </c>
      <c r="M11" s="44"/>
      <c r="N11" s="3"/>
      <c r="O11" s="42">
        <f t="shared" si="3"/>
        <v>-217.33000000000004</v>
      </c>
      <c r="P11" s="45"/>
      <c r="Q11" s="46">
        <f t="shared" si="10"/>
        <v>307.33000000000004</v>
      </c>
      <c r="R11" s="44">
        <f t="shared" si="11"/>
        <v>3.4147777777777781</v>
      </c>
      <c r="S11" s="3"/>
      <c r="T11" s="47">
        <v>90</v>
      </c>
      <c r="U11" s="42">
        <f t="shared" si="6"/>
        <v>-217.33000000000004</v>
      </c>
      <c r="V11" s="43">
        <f t="shared" si="7"/>
        <v>-0.70715517521882021</v>
      </c>
      <c r="W11" s="42">
        <f t="shared" si="8"/>
        <v>0</v>
      </c>
      <c r="X11" s="43">
        <f t="shared" si="9"/>
        <v>0</v>
      </c>
    </row>
    <row r="12" spans="1:30" ht="14.25" customHeight="1">
      <c r="B12" s="91"/>
      <c r="C12" s="92" t="s">
        <v>49</v>
      </c>
      <c r="D12" s="93"/>
      <c r="E12" s="69"/>
      <c r="F12" s="69"/>
      <c r="G12" s="94">
        <v>-100</v>
      </c>
      <c r="H12" s="41" t="s">
        <v>26</v>
      </c>
      <c r="I12" s="42">
        <v>1200</v>
      </c>
      <c r="J12" s="43" t="e">
        <f t="shared" si="0"/>
        <v>#DIV/0!</v>
      </c>
      <c r="K12" s="48"/>
      <c r="L12" s="42">
        <f t="shared" si="1"/>
        <v>0</v>
      </c>
      <c r="M12" s="44">
        <f t="shared" ref="M12:M13" si="12">IF(ISERROR(L12/I12),"",L12/I12)</f>
        <v>0</v>
      </c>
      <c r="N12" s="3"/>
      <c r="O12" s="42">
        <f t="shared" si="3"/>
        <v>1200</v>
      </c>
      <c r="P12" s="45">
        <v>0</v>
      </c>
      <c r="Q12" s="46">
        <f t="shared" si="10"/>
        <v>0</v>
      </c>
      <c r="R12" s="44">
        <f t="shared" si="11"/>
        <v>0</v>
      </c>
      <c r="S12" s="3"/>
      <c r="T12" s="47">
        <v>1200</v>
      </c>
      <c r="U12" s="42">
        <f t="shared" si="6"/>
        <v>1200</v>
      </c>
      <c r="V12" s="43" t="e">
        <f t="shared" si="7"/>
        <v>#DIV/0!</v>
      </c>
      <c r="W12" s="42">
        <f t="shared" si="8"/>
        <v>0</v>
      </c>
      <c r="X12" s="43">
        <f t="shared" si="9"/>
        <v>0</v>
      </c>
    </row>
    <row r="13" spans="1:30" ht="14.25" customHeight="1">
      <c r="B13" s="91"/>
      <c r="C13" s="92" t="s">
        <v>26</v>
      </c>
      <c r="D13" s="93">
        <v>-1500</v>
      </c>
      <c r="E13" s="69">
        <v>-1000</v>
      </c>
      <c r="F13" s="69">
        <v>-1200</v>
      </c>
      <c r="G13" s="94">
        <v>-1300</v>
      </c>
      <c r="H13" s="41" t="s">
        <v>50</v>
      </c>
      <c r="I13" s="42">
        <v>800</v>
      </c>
      <c r="J13" s="43">
        <f t="shared" si="0"/>
        <v>-0.19999999999999996</v>
      </c>
      <c r="K13" s="48"/>
      <c r="L13" s="42">
        <f t="shared" si="1"/>
        <v>1200</v>
      </c>
      <c r="M13" s="44">
        <f t="shared" si="12"/>
        <v>1.5</v>
      </c>
      <c r="N13" s="3"/>
      <c r="O13" s="42">
        <f t="shared" si="3"/>
        <v>-400</v>
      </c>
      <c r="P13" s="45">
        <v>250</v>
      </c>
      <c r="Q13" s="46">
        <f t="shared" si="10"/>
        <v>1450</v>
      </c>
      <c r="R13" s="44">
        <f t="shared" si="11"/>
        <v>1.8125</v>
      </c>
      <c r="S13" s="3"/>
      <c r="T13" s="47">
        <v>2000</v>
      </c>
      <c r="U13" s="42">
        <f t="shared" si="6"/>
        <v>550</v>
      </c>
      <c r="V13" s="43">
        <f t="shared" si="7"/>
        <v>0.3793103448275863</v>
      </c>
      <c r="W13" s="42">
        <f t="shared" si="8"/>
        <v>1200</v>
      </c>
      <c r="X13" s="43">
        <f t="shared" si="9"/>
        <v>1.5</v>
      </c>
    </row>
    <row r="14" spans="1:30" ht="14.25" customHeight="1">
      <c r="B14" s="91"/>
      <c r="C14" s="92" t="s">
        <v>50</v>
      </c>
      <c r="D14" s="93"/>
      <c r="E14" s="69"/>
      <c r="F14" s="69">
        <v>-762.52</v>
      </c>
      <c r="G14" s="94">
        <v>-1384.6399999999999</v>
      </c>
      <c r="H14" s="41" t="s">
        <v>51</v>
      </c>
      <c r="I14" s="42">
        <v>45</v>
      </c>
      <c r="J14" s="43" t="e">
        <f t="shared" si="0"/>
        <v>#DIV/0!</v>
      </c>
      <c r="K14" s="48"/>
      <c r="L14" s="42"/>
      <c r="M14" s="44"/>
      <c r="N14" s="3"/>
      <c r="O14" s="42">
        <f t="shared" si="3"/>
        <v>45</v>
      </c>
      <c r="P14" s="45"/>
      <c r="Q14" s="46"/>
      <c r="R14" s="44"/>
      <c r="S14" s="3"/>
      <c r="T14" s="47">
        <v>45</v>
      </c>
      <c r="U14" s="42"/>
      <c r="V14" s="43"/>
      <c r="W14" s="42">
        <f t="shared" si="8"/>
        <v>0</v>
      </c>
      <c r="X14" s="43">
        <f t="shared" si="9"/>
        <v>0</v>
      </c>
    </row>
    <row r="15" spans="1:30" ht="14.25" customHeight="1">
      <c r="B15" s="91"/>
      <c r="C15" s="92" t="s">
        <v>51</v>
      </c>
      <c r="D15" s="93"/>
      <c r="E15" s="69"/>
      <c r="F15" s="69">
        <v>-40</v>
      </c>
      <c r="G15" s="94"/>
      <c r="H15" s="41" t="s">
        <v>25</v>
      </c>
      <c r="I15" s="42">
        <v>500</v>
      </c>
      <c r="J15" s="43" t="e">
        <f t="shared" si="0"/>
        <v>#DIV/0!</v>
      </c>
      <c r="K15" s="48"/>
      <c r="L15" s="42">
        <f t="shared" ref="L15:L24" si="13">F15*-1</f>
        <v>40</v>
      </c>
      <c r="M15" s="44"/>
      <c r="N15" s="3"/>
      <c r="O15" s="42">
        <f t="shared" si="3"/>
        <v>460</v>
      </c>
      <c r="P15" s="45"/>
      <c r="Q15" s="46">
        <f t="shared" ref="Q15:Q24" si="14">P15+L15</f>
        <v>40</v>
      </c>
      <c r="R15" s="44">
        <f t="shared" ref="R15:R17" si="15">Q15/I14</f>
        <v>0.88888888888888884</v>
      </c>
      <c r="S15" s="3"/>
      <c r="T15" s="47">
        <v>250</v>
      </c>
      <c r="U15" s="42">
        <f t="shared" ref="U15:U24" si="16">T15-Q15</f>
        <v>210</v>
      </c>
      <c r="V15" s="43">
        <f t="shared" ref="V15:V25" si="17">(T15/Q15)-1</f>
        <v>5.25</v>
      </c>
      <c r="W15" s="42">
        <f t="shared" ref="W15:W24" si="18">T15-I14</f>
        <v>205</v>
      </c>
      <c r="X15" s="43">
        <f t="shared" ref="X15:X24" si="19">T15/I14-1</f>
        <v>4.5555555555555554</v>
      </c>
    </row>
    <row r="16" spans="1:30" ht="14.25" customHeight="1">
      <c r="B16" s="91"/>
      <c r="C16" s="92" t="s">
        <v>25</v>
      </c>
      <c r="D16" s="93">
        <v>-373.38</v>
      </c>
      <c r="E16" s="69">
        <v>-383.08</v>
      </c>
      <c r="F16" s="69">
        <v>-452.21</v>
      </c>
      <c r="G16" s="94">
        <v>-241</v>
      </c>
      <c r="H16" s="41" t="s">
        <v>33</v>
      </c>
      <c r="I16" s="42">
        <v>200</v>
      </c>
      <c r="J16" s="43">
        <f t="shared" si="0"/>
        <v>-0.47791584003341336</v>
      </c>
      <c r="K16" s="48"/>
      <c r="L16" s="42">
        <f t="shared" si="13"/>
        <v>452.21</v>
      </c>
      <c r="M16" s="44" t="str">
        <f>IF(ISERROR(L16/#REF!),"",L16/#REF!)</f>
        <v/>
      </c>
      <c r="N16" s="3"/>
      <c r="O16" s="42">
        <f t="shared" si="3"/>
        <v>-252.20999999999998</v>
      </c>
      <c r="P16" s="45"/>
      <c r="Q16" s="46">
        <f t="shared" si="14"/>
        <v>452.21</v>
      </c>
      <c r="R16" s="44">
        <f t="shared" si="15"/>
        <v>0.90442</v>
      </c>
      <c r="S16" s="3"/>
      <c r="T16" s="47">
        <v>200</v>
      </c>
      <c r="U16" s="42">
        <f t="shared" si="16"/>
        <v>-252.20999999999998</v>
      </c>
      <c r="V16" s="43">
        <f t="shared" si="17"/>
        <v>-0.55772760443156932</v>
      </c>
      <c r="W16" s="42">
        <f t="shared" si="18"/>
        <v>-300</v>
      </c>
      <c r="X16" s="43">
        <f t="shared" si="19"/>
        <v>-0.6</v>
      </c>
    </row>
    <row r="17" spans="2:24" ht="14.25" customHeight="1">
      <c r="B17" s="91"/>
      <c r="C17" s="92" t="s">
        <v>33</v>
      </c>
      <c r="D17" s="93">
        <v>-60</v>
      </c>
      <c r="E17" s="69">
        <v>-60</v>
      </c>
      <c r="F17" s="69">
        <v>-190</v>
      </c>
      <c r="G17" s="94">
        <v>-100</v>
      </c>
      <c r="H17" s="41" t="s">
        <v>34</v>
      </c>
      <c r="I17" s="42">
        <v>200</v>
      </c>
      <c r="J17" s="43">
        <f t="shared" si="0"/>
        <v>2.3333333333333335</v>
      </c>
      <c r="K17" s="48"/>
      <c r="L17" s="42">
        <f t="shared" si="13"/>
        <v>190</v>
      </c>
      <c r="M17" s="44">
        <f>IF(ISERROR(L17/I16),"",L17/I16)</f>
        <v>0.95</v>
      </c>
      <c r="N17" s="3"/>
      <c r="O17" s="42">
        <f t="shared" si="3"/>
        <v>10</v>
      </c>
      <c r="P17" s="45"/>
      <c r="Q17" s="46">
        <f t="shared" si="14"/>
        <v>190</v>
      </c>
      <c r="R17" s="44">
        <f t="shared" si="15"/>
        <v>0.95</v>
      </c>
      <c r="S17" s="3"/>
      <c r="T17" s="47">
        <v>200</v>
      </c>
      <c r="U17" s="42">
        <f t="shared" si="16"/>
        <v>10</v>
      </c>
      <c r="V17" s="43">
        <f t="shared" si="17"/>
        <v>5.2631578947368363E-2</v>
      </c>
      <c r="W17" s="42">
        <f t="shared" si="18"/>
        <v>0</v>
      </c>
      <c r="X17" s="43">
        <f t="shared" si="19"/>
        <v>0</v>
      </c>
    </row>
    <row r="18" spans="2:24" ht="14.25" customHeight="1">
      <c r="B18" s="91"/>
      <c r="C18" s="92" t="s">
        <v>34</v>
      </c>
      <c r="D18" s="93">
        <v>-189</v>
      </c>
      <c r="E18" s="69">
        <v>-120</v>
      </c>
      <c r="F18" s="69">
        <v>-210</v>
      </c>
      <c r="G18" s="94"/>
      <c r="H18" s="41" t="s">
        <v>47</v>
      </c>
      <c r="I18" s="42">
        <v>160</v>
      </c>
      <c r="J18" s="43">
        <f t="shared" si="0"/>
        <v>0.33333333333333326</v>
      </c>
      <c r="K18" s="48"/>
      <c r="L18" s="42">
        <f t="shared" si="13"/>
        <v>210</v>
      </c>
      <c r="M18" s="44">
        <f>IF(ISERROR(L18/I15),"",L18/I15)</f>
        <v>0.42</v>
      </c>
      <c r="N18" s="3"/>
      <c r="O18" s="42">
        <f t="shared" si="3"/>
        <v>-50</v>
      </c>
      <c r="P18" s="45"/>
      <c r="Q18" s="46">
        <f t="shared" si="14"/>
        <v>210</v>
      </c>
      <c r="R18" s="44">
        <f>Q18/I15</f>
        <v>0.42</v>
      </c>
      <c r="S18" s="3"/>
      <c r="T18" s="47">
        <v>160</v>
      </c>
      <c r="U18" s="42">
        <f t="shared" si="16"/>
        <v>-50</v>
      </c>
      <c r="V18" s="43">
        <f t="shared" si="17"/>
        <v>-0.23809523809523814</v>
      </c>
      <c r="W18" s="42">
        <f t="shared" si="18"/>
        <v>-40</v>
      </c>
      <c r="X18" s="43">
        <f t="shared" si="19"/>
        <v>-0.19999999999999996</v>
      </c>
    </row>
    <row r="19" spans="2:24" ht="14.25" customHeight="1">
      <c r="B19" s="91"/>
      <c r="C19" s="92" t="s">
        <v>47</v>
      </c>
      <c r="D19" s="93">
        <v>-146.16</v>
      </c>
      <c r="E19" s="69"/>
      <c r="F19" s="69">
        <v>-306</v>
      </c>
      <c r="G19" s="94">
        <v>-168</v>
      </c>
      <c r="H19" s="41" t="s">
        <v>52</v>
      </c>
      <c r="I19" s="42">
        <v>0</v>
      </c>
      <c r="J19" s="43" t="e">
        <f t="shared" si="0"/>
        <v>#DIV/0!</v>
      </c>
      <c r="K19" s="48"/>
      <c r="L19" s="42">
        <f t="shared" si="13"/>
        <v>306</v>
      </c>
      <c r="M19" s="44">
        <f t="shared" ref="M19:M20" si="20">IF(ISERROR(L19/I18),"",L19/I18)</f>
        <v>1.9125000000000001</v>
      </c>
      <c r="N19" s="3"/>
      <c r="O19" s="42">
        <f t="shared" si="3"/>
        <v>-306</v>
      </c>
      <c r="P19" s="45"/>
      <c r="Q19" s="46">
        <f t="shared" si="14"/>
        <v>306</v>
      </c>
      <c r="R19" s="44">
        <f t="shared" ref="R19:R24" si="21">Q19/I18</f>
        <v>1.9125000000000001</v>
      </c>
      <c r="S19" s="3"/>
      <c r="T19" s="47">
        <v>0</v>
      </c>
      <c r="U19" s="42">
        <f t="shared" si="16"/>
        <v>-306</v>
      </c>
      <c r="V19" s="43">
        <f t="shared" si="17"/>
        <v>-1</v>
      </c>
      <c r="W19" s="42">
        <f t="shared" si="18"/>
        <v>-160</v>
      </c>
      <c r="X19" s="43">
        <f t="shared" si="19"/>
        <v>-1</v>
      </c>
    </row>
    <row r="20" spans="2:24" ht="14.25" customHeight="1">
      <c r="B20" s="91"/>
      <c r="C20" s="92" t="s">
        <v>52</v>
      </c>
      <c r="D20" s="93"/>
      <c r="E20" s="69"/>
      <c r="F20" s="69">
        <v>-81</v>
      </c>
      <c r="G20" s="94">
        <v>-45</v>
      </c>
      <c r="H20" s="49" t="s">
        <v>54</v>
      </c>
      <c r="I20" s="42">
        <v>0</v>
      </c>
      <c r="J20" s="43" t="e">
        <f t="shared" si="0"/>
        <v>#DIV/0!</v>
      </c>
      <c r="K20" s="48"/>
      <c r="L20" s="42">
        <f t="shared" si="13"/>
        <v>81</v>
      </c>
      <c r="M20" s="44" t="str">
        <f t="shared" si="20"/>
        <v/>
      </c>
      <c r="N20" s="3"/>
      <c r="O20" s="42">
        <f t="shared" si="3"/>
        <v>-81</v>
      </c>
      <c r="P20" s="45"/>
      <c r="Q20" s="46">
        <f t="shared" si="14"/>
        <v>81</v>
      </c>
      <c r="R20" s="44" t="e">
        <f t="shared" si="21"/>
        <v>#DIV/0!</v>
      </c>
      <c r="S20" s="3"/>
      <c r="T20" s="47">
        <v>0</v>
      </c>
      <c r="U20" s="42">
        <f t="shared" si="16"/>
        <v>-81</v>
      </c>
      <c r="V20" s="43">
        <f t="shared" si="17"/>
        <v>-1</v>
      </c>
      <c r="W20" s="42">
        <f t="shared" si="18"/>
        <v>0</v>
      </c>
      <c r="X20" s="43" t="e">
        <f t="shared" si="19"/>
        <v>#DIV/0!</v>
      </c>
    </row>
    <row r="21" spans="2:24" ht="14.25" customHeight="1">
      <c r="B21" s="91"/>
      <c r="C21" s="92" t="s">
        <v>54</v>
      </c>
      <c r="D21" s="93"/>
      <c r="E21" s="69"/>
      <c r="F21" s="69">
        <v>-17.559999999999999</v>
      </c>
      <c r="G21" s="94"/>
      <c r="H21" s="41" t="s">
        <v>56</v>
      </c>
      <c r="I21" s="42"/>
      <c r="J21" s="43" t="e">
        <f t="shared" si="0"/>
        <v>#DIV/0!</v>
      </c>
      <c r="K21" s="48"/>
      <c r="L21" s="42">
        <f t="shared" si="13"/>
        <v>17.559999999999999</v>
      </c>
      <c r="M21" s="44" t="str">
        <f t="shared" ref="M21:M25" si="22">IF(ISERROR(L21/I21),"",L21/I21)</f>
        <v/>
      </c>
      <c r="N21" s="3"/>
      <c r="O21" s="42">
        <f t="shared" si="3"/>
        <v>-17.559999999999999</v>
      </c>
      <c r="P21" s="45"/>
      <c r="Q21" s="46">
        <f t="shared" si="14"/>
        <v>17.559999999999999</v>
      </c>
      <c r="R21" s="44" t="e">
        <f t="shared" si="21"/>
        <v>#DIV/0!</v>
      </c>
      <c r="S21" s="3"/>
      <c r="T21" s="47">
        <v>0</v>
      </c>
      <c r="U21" s="42">
        <f t="shared" si="16"/>
        <v>-17.559999999999999</v>
      </c>
      <c r="V21" s="43">
        <f t="shared" si="17"/>
        <v>-1</v>
      </c>
      <c r="W21" s="42">
        <f t="shared" si="18"/>
        <v>0</v>
      </c>
      <c r="X21" s="43" t="e">
        <f t="shared" si="19"/>
        <v>#DIV/0!</v>
      </c>
    </row>
    <row r="22" spans="2:24" ht="14.25" customHeight="1">
      <c r="B22" s="91"/>
      <c r="C22" s="92" t="s">
        <v>56</v>
      </c>
      <c r="D22" s="93"/>
      <c r="E22" s="69"/>
      <c r="F22" s="69">
        <v>-14.01</v>
      </c>
      <c r="G22" s="94"/>
      <c r="H22" s="41" t="s">
        <v>57</v>
      </c>
      <c r="I22" s="42">
        <v>0</v>
      </c>
      <c r="J22" s="43" t="e">
        <f t="shared" si="0"/>
        <v>#DIV/0!</v>
      </c>
      <c r="K22" s="48"/>
      <c r="L22" s="42">
        <f t="shared" si="13"/>
        <v>14.01</v>
      </c>
      <c r="M22" s="44" t="str">
        <f t="shared" si="22"/>
        <v/>
      </c>
      <c r="N22" s="3"/>
      <c r="O22" s="42">
        <f t="shared" si="3"/>
        <v>-14.01</v>
      </c>
      <c r="P22" s="45"/>
      <c r="Q22" s="46">
        <f t="shared" si="14"/>
        <v>14.01</v>
      </c>
      <c r="R22" s="44" t="e">
        <f t="shared" si="21"/>
        <v>#DIV/0!</v>
      </c>
      <c r="S22" s="3"/>
      <c r="T22" s="47">
        <v>0</v>
      </c>
      <c r="U22" s="42">
        <f t="shared" si="16"/>
        <v>-14.01</v>
      </c>
      <c r="V22" s="43">
        <f t="shared" si="17"/>
        <v>-1</v>
      </c>
      <c r="W22" s="42">
        <f t="shared" si="18"/>
        <v>0</v>
      </c>
      <c r="X22" s="43" t="e">
        <f t="shared" si="19"/>
        <v>#DIV/0!</v>
      </c>
    </row>
    <row r="23" spans="2:24" ht="14.25" customHeight="1">
      <c r="B23" s="91"/>
      <c r="C23" s="92" t="s">
        <v>57</v>
      </c>
      <c r="D23" s="93"/>
      <c r="E23" s="69"/>
      <c r="F23" s="69">
        <v>-132</v>
      </c>
      <c r="G23" s="94"/>
      <c r="H23" s="41" t="s">
        <v>58</v>
      </c>
      <c r="I23" s="42">
        <v>250</v>
      </c>
      <c r="J23" s="43" t="e">
        <f t="shared" si="0"/>
        <v>#DIV/0!</v>
      </c>
      <c r="K23" s="48"/>
      <c r="L23" s="42">
        <f t="shared" si="13"/>
        <v>132</v>
      </c>
      <c r="M23" s="44">
        <f t="shared" si="22"/>
        <v>0.52800000000000002</v>
      </c>
      <c r="N23" s="3"/>
      <c r="O23" s="42">
        <f t="shared" si="3"/>
        <v>118</v>
      </c>
      <c r="P23" s="45"/>
      <c r="Q23" s="46">
        <f t="shared" si="14"/>
        <v>132</v>
      </c>
      <c r="R23" s="44" t="e">
        <f t="shared" si="21"/>
        <v>#DIV/0!</v>
      </c>
      <c r="S23" s="3"/>
      <c r="T23" s="47">
        <v>280</v>
      </c>
      <c r="U23" s="42">
        <f t="shared" si="16"/>
        <v>148</v>
      </c>
      <c r="V23" s="43">
        <f t="shared" si="17"/>
        <v>1.1212121212121211</v>
      </c>
      <c r="W23" s="42">
        <f t="shared" si="18"/>
        <v>280</v>
      </c>
      <c r="X23" s="43" t="e">
        <f t="shared" si="19"/>
        <v>#DIV/0!</v>
      </c>
    </row>
    <row r="24" spans="2:24" ht="14.25" customHeight="1">
      <c r="B24" s="91"/>
      <c r="C24" s="92" t="s">
        <v>58</v>
      </c>
      <c r="D24" s="93"/>
      <c r="E24" s="69"/>
      <c r="F24" s="69">
        <v>-200</v>
      </c>
      <c r="G24" s="94">
        <v>-864</v>
      </c>
      <c r="H24" s="41" t="s">
        <v>31</v>
      </c>
      <c r="I24" s="42">
        <v>120</v>
      </c>
      <c r="J24" s="43" t="e">
        <f t="shared" si="0"/>
        <v>#DIV/0!</v>
      </c>
      <c r="K24" s="48"/>
      <c r="L24" s="42">
        <f t="shared" si="13"/>
        <v>200</v>
      </c>
      <c r="M24" s="44">
        <f t="shared" si="22"/>
        <v>1.6666666666666667</v>
      </c>
      <c r="N24" s="3"/>
      <c r="O24" s="42">
        <f t="shared" si="3"/>
        <v>-80</v>
      </c>
      <c r="P24" s="45"/>
      <c r="Q24" s="46">
        <f t="shared" si="14"/>
        <v>200</v>
      </c>
      <c r="R24" s="44">
        <f t="shared" si="21"/>
        <v>0.8</v>
      </c>
      <c r="S24" s="3"/>
      <c r="T24" s="47">
        <v>230</v>
      </c>
      <c r="U24" s="42">
        <f t="shared" si="16"/>
        <v>30</v>
      </c>
      <c r="V24" s="43">
        <f t="shared" si="17"/>
        <v>0.14999999999999991</v>
      </c>
      <c r="W24" s="42">
        <f t="shared" si="18"/>
        <v>-20</v>
      </c>
      <c r="X24" s="43">
        <f t="shared" si="19"/>
        <v>-7.999999999999996E-2</v>
      </c>
    </row>
    <row r="25" spans="2:24" ht="14.25" customHeight="1">
      <c r="B25" s="91"/>
      <c r="C25" s="92" t="s">
        <v>31</v>
      </c>
      <c r="D25" s="93">
        <v>-167.7</v>
      </c>
      <c r="E25" s="69"/>
      <c r="F25" s="69">
        <v>-201.3</v>
      </c>
      <c r="G25" s="94">
        <v>-216</v>
      </c>
      <c r="I25" s="46">
        <f>SUM(I6:I24)</f>
        <v>6663</v>
      </c>
      <c r="J25" s="50" t="e">
        <f t="shared" si="0"/>
        <v>#DIV/0!</v>
      </c>
      <c r="K25" s="51"/>
      <c r="L25" s="52">
        <f>SUM(L6:L24)</f>
        <v>5107.5900000000011</v>
      </c>
      <c r="M25" s="53">
        <f t="shared" si="22"/>
        <v>0.76656010805943287</v>
      </c>
      <c r="O25" s="46">
        <f t="shared" si="3"/>
        <v>1555.4099999999989</v>
      </c>
      <c r="P25" s="46">
        <f t="shared" ref="P25:Q25" si="23">SUM(P6:P24)</f>
        <v>1433</v>
      </c>
      <c r="Q25" s="46">
        <f t="shared" si="23"/>
        <v>6540.59</v>
      </c>
      <c r="R25" s="53">
        <f>Q25/I25</f>
        <v>0.98162839561758974</v>
      </c>
      <c r="T25" s="52">
        <f t="shared" ref="T25:U25" si="24">SUM(T6:T24)</f>
        <v>8766.2279999999992</v>
      </c>
      <c r="U25" s="52">
        <f t="shared" si="24"/>
        <v>2180.6379999999999</v>
      </c>
      <c r="V25" s="54">
        <f t="shared" si="17"/>
        <v>0.34028092266905574</v>
      </c>
      <c r="W25" s="52">
        <f>SUM(W6:W24)</f>
        <v>2178.2280000000001</v>
      </c>
      <c r="X25" s="54">
        <f>T25/I25-1</f>
        <v>0.31565781179648789</v>
      </c>
    </row>
    <row r="26" spans="2:24" ht="14.25" customHeight="1">
      <c r="B26" s="95" t="s">
        <v>60</v>
      </c>
      <c r="C26" s="96"/>
      <c r="D26" s="97">
        <v>-5294.45</v>
      </c>
      <c r="E26" s="98">
        <v>-2456.96</v>
      </c>
      <c r="F26" s="98">
        <v>-6071.4100000000008</v>
      </c>
      <c r="G26" s="99">
        <v>-8022.8700000000008</v>
      </c>
    </row>
    <row r="27" spans="2:24" ht="14.25" customHeight="1">
      <c r="H27" s="11"/>
    </row>
    <row r="28" spans="2:24" ht="14.25" customHeight="1"/>
    <row r="29" spans="2:24" ht="14.25" customHeight="1"/>
    <row r="30" spans="2:24" ht="17.25" customHeight="1">
      <c r="I30" s="3"/>
      <c r="J30" s="10"/>
      <c r="K30" s="10"/>
      <c r="L30" s="10"/>
    </row>
    <row r="31" spans="2:24" ht="14.25" customHeight="1">
      <c r="I31" s="3"/>
      <c r="J31" s="10"/>
      <c r="K31" s="10"/>
      <c r="L31" s="10"/>
    </row>
    <row r="32" spans="2:24" ht="14.25" customHeight="1">
      <c r="I32" s="3"/>
      <c r="J32" s="10"/>
      <c r="K32" s="10"/>
      <c r="L32" s="10"/>
    </row>
    <row r="33" spans="9:12" ht="14.25" customHeight="1">
      <c r="I33" s="3"/>
      <c r="J33" s="10"/>
      <c r="K33" s="10"/>
      <c r="L33" s="10"/>
    </row>
    <row r="34" spans="9:12" ht="14.25" customHeight="1">
      <c r="I34" s="3"/>
      <c r="J34" s="10"/>
      <c r="K34" s="10"/>
      <c r="L34" s="10"/>
    </row>
    <row r="35" spans="9:12" ht="14.25" customHeight="1">
      <c r="I35" s="3"/>
      <c r="J35" s="10"/>
      <c r="K35" s="10"/>
      <c r="L35" s="10"/>
    </row>
    <row r="36" spans="9:12" ht="14.25" customHeight="1">
      <c r="I36" s="3"/>
      <c r="J36" s="10"/>
      <c r="K36" s="10"/>
      <c r="L36" s="10"/>
    </row>
    <row r="37" spans="9:12" ht="14.25" customHeight="1">
      <c r="I37" s="3"/>
      <c r="J37" s="10"/>
      <c r="K37" s="10"/>
      <c r="L37" s="10"/>
    </row>
    <row r="38" spans="9:12" ht="14.25" customHeight="1">
      <c r="I38" s="3"/>
      <c r="J38" s="10"/>
      <c r="K38" s="10"/>
      <c r="L38" s="10"/>
    </row>
    <row r="39" spans="9:12" ht="14.25" customHeight="1">
      <c r="I39" s="3"/>
      <c r="J39" s="10"/>
      <c r="K39" s="10"/>
      <c r="L39" s="10"/>
    </row>
    <row r="40" spans="9:12" ht="14.25" customHeight="1">
      <c r="I40" s="3"/>
      <c r="J40" s="10"/>
      <c r="K40" s="10"/>
      <c r="L40" s="10"/>
    </row>
    <row r="41" spans="9:12" ht="14.25" customHeight="1">
      <c r="I41" s="3"/>
      <c r="J41" s="10"/>
      <c r="K41" s="10"/>
      <c r="L41" s="10"/>
    </row>
    <row r="42" spans="9:12" ht="14.25" customHeight="1">
      <c r="I42" s="3"/>
      <c r="J42" s="10"/>
      <c r="K42" s="10"/>
      <c r="L42" s="10"/>
    </row>
    <row r="43" spans="9:12" ht="14.25" customHeight="1">
      <c r="I43" s="3"/>
      <c r="J43" s="10"/>
      <c r="K43" s="10"/>
      <c r="L43" s="10"/>
    </row>
    <row r="44" spans="9:12" ht="14.25" customHeight="1">
      <c r="I44" s="3"/>
      <c r="J44" s="10"/>
      <c r="K44" s="10"/>
      <c r="L44" s="10"/>
    </row>
    <row r="45" spans="9:12" ht="14.25" customHeight="1">
      <c r="I45" s="3"/>
      <c r="J45" s="10"/>
      <c r="K45" s="10"/>
      <c r="L45" s="10"/>
    </row>
    <row r="46" spans="9:12" ht="14.25" customHeight="1">
      <c r="I46" s="3"/>
      <c r="J46" s="10"/>
      <c r="K46" s="10"/>
      <c r="L46" s="10"/>
    </row>
    <row r="47" spans="9:12" ht="14.25" customHeight="1">
      <c r="I47" s="3"/>
      <c r="J47" s="10"/>
      <c r="K47" s="10"/>
      <c r="L47" s="10"/>
    </row>
    <row r="48" spans="9:12" ht="14.25" customHeight="1">
      <c r="I48" s="3"/>
      <c r="J48" s="10"/>
      <c r="K48" s="10"/>
      <c r="L48" s="10"/>
    </row>
    <row r="49" spans="9:12" ht="14.25" customHeight="1">
      <c r="I49" s="3"/>
      <c r="J49" s="10"/>
      <c r="K49" s="10"/>
      <c r="L49" s="10"/>
    </row>
    <row r="50" spans="9:12" ht="14.25" customHeight="1"/>
    <row r="51" spans="9:12" ht="14.25" customHeight="1"/>
    <row r="52" spans="9:12" ht="14.25" customHeight="1"/>
    <row r="53" spans="9:12" ht="14.25" customHeight="1"/>
    <row r="54" spans="9:12" ht="14.25" customHeight="1"/>
    <row r="55" spans="9:12" ht="14.25" customHeight="1"/>
    <row r="56" spans="9:12" ht="14.25" customHeight="1"/>
    <row r="57" spans="9:12" ht="14.25" customHeight="1"/>
    <row r="58" spans="9:12" ht="14.25" customHeight="1"/>
    <row r="59" spans="9:12" ht="14.25" customHeight="1"/>
    <row r="60" spans="9:12" ht="14.25" customHeight="1"/>
    <row r="61" spans="9:12" ht="14.25" customHeight="1"/>
    <row r="62" spans="9:12" ht="14.25" customHeight="1"/>
    <row r="63" spans="9:12" ht="14.25" customHeight="1"/>
    <row r="64" spans="9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">
    <mergeCell ref="I3:J3"/>
    <mergeCell ref="L3:M3"/>
    <mergeCell ref="O3:R3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00"/>
  <sheetViews>
    <sheetView tabSelected="1" workbookViewId="0">
      <selection activeCell="L28" sqref="L28"/>
    </sheetView>
  </sheetViews>
  <sheetFormatPr defaultColWidth="14.44140625" defaultRowHeight="15" customHeight="1"/>
  <cols>
    <col min="1" max="1" width="8.6640625" customWidth="1"/>
    <col min="2" max="2" width="46" customWidth="1"/>
    <col min="3" max="3" width="8.5546875" customWidth="1"/>
    <col min="4" max="4" width="9.33203125" customWidth="1"/>
    <col min="5" max="26" width="8.6640625" customWidth="1"/>
  </cols>
  <sheetData>
    <row r="1" spans="1:4" ht="14.25" customHeight="1"/>
    <row r="2" spans="1:4" ht="14.25" customHeight="1">
      <c r="A2" s="6" t="s">
        <v>195</v>
      </c>
      <c r="B2" s="6"/>
      <c r="C2" s="6"/>
      <c r="D2" s="6"/>
    </row>
    <row r="3" spans="1:4" ht="14.25" customHeight="1"/>
    <row r="4" spans="1:4" ht="14.25" customHeight="1">
      <c r="A4" s="6" t="s">
        <v>196</v>
      </c>
      <c r="B4" s="6"/>
      <c r="C4" s="6"/>
      <c r="D4" s="55">
        <v>18363.919999999998</v>
      </c>
    </row>
    <row r="5" spans="1:4" ht="14.25" customHeight="1"/>
    <row r="6" spans="1:4" ht="14.25" customHeight="1">
      <c r="B6" s="3" t="s">
        <v>197</v>
      </c>
      <c r="C6" s="3">
        <v>5000</v>
      </c>
    </row>
    <row r="7" spans="1:4" ht="14.25" customHeight="1">
      <c r="B7" s="3" t="s">
        <v>198</v>
      </c>
      <c r="C7" s="3">
        <v>1000</v>
      </c>
    </row>
    <row r="8" spans="1:4" ht="14.25" customHeight="1">
      <c r="B8" s="3" t="s">
        <v>199</v>
      </c>
      <c r="C8" s="3">
        <v>200</v>
      </c>
    </row>
    <row r="9" spans="1:4" ht="14.25" customHeight="1">
      <c r="B9" s="3" t="s">
        <v>200</v>
      </c>
      <c r="C9" s="3">
        <v>500</v>
      </c>
    </row>
    <row r="10" spans="1:4" ht="14.25" customHeight="1">
      <c r="B10" s="3" t="s">
        <v>201</v>
      </c>
      <c r="C10" s="3">
        <v>5000</v>
      </c>
    </row>
    <row r="11" spans="1:4" ht="14.25" customHeight="1">
      <c r="B11" s="3" t="s">
        <v>57</v>
      </c>
      <c r="C11" s="3">
        <v>2000</v>
      </c>
    </row>
    <row r="12" spans="1:4" ht="14.25" customHeight="1">
      <c r="B12" s="3" t="s">
        <v>202</v>
      </c>
      <c r="C12" s="3">
        <v>2000</v>
      </c>
    </row>
    <row r="13" spans="1:4" ht="14.25" customHeight="1">
      <c r="B13" s="3" t="s">
        <v>203</v>
      </c>
      <c r="C13" s="3">
        <v>2000</v>
      </c>
    </row>
    <row r="14" spans="1:4" ht="14.25" customHeight="1">
      <c r="B14" s="3" t="s">
        <v>204</v>
      </c>
      <c r="C14" s="3">
        <v>600</v>
      </c>
    </row>
    <row r="15" spans="1:4" ht="14.25" customHeight="1"/>
    <row r="16" spans="1:4" ht="14.25" customHeight="1">
      <c r="A16" s="6" t="s">
        <v>205</v>
      </c>
      <c r="B16" s="6"/>
      <c r="C16" s="6">
        <f>SUM(C6:C15)</f>
        <v>18300</v>
      </c>
    </row>
    <row r="17" spans="1:4" ht="14.25" customHeight="1"/>
    <row r="18" spans="1:4" ht="14.25" customHeight="1">
      <c r="A18" s="6" t="s">
        <v>206</v>
      </c>
      <c r="B18" s="6"/>
      <c r="C18" s="6"/>
      <c r="D18" s="55">
        <f>D4-C16</f>
        <v>63.919999999998254</v>
      </c>
    </row>
    <row r="19" spans="1:4" ht="14.25" customHeight="1"/>
    <row r="20" spans="1:4" ht="14.25" customHeight="1"/>
    <row r="21" spans="1:4" ht="14.25" customHeight="1"/>
    <row r="22" spans="1:4" ht="14.25" customHeight="1"/>
    <row r="23" spans="1:4" ht="14.25" customHeight="1"/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W53" sqref="W53"/>
    </sheetView>
  </sheetViews>
  <sheetFormatPr defaultColWidth="14.44140625" defaultRowHeight="15" customHeight="1"/>
  <cols>
    <col min="1" max="1" width="8.6640625" customWidth="1"/>
    <col min="2" max="2" width="50.6640625" customWidth="1"/>
    <col min="3" max="3" width="12.88671875" customWidth="1"/>
    <col min="4" max="4" width="4.44140625" customWidth="1"/>
    <col min="5" max="5" width="12.88671875" customWidth="1"/>
    <col min="6" max="6" width="3.5546875" customWidth="1"/>
    <col min="7" max="7" width="12.88671875" hidden="1" customWidth="1"/>
    <col min="8" max="8" width="3.5546875" hidden="1" customWidth="1"/>
    <col min="9" max="9" width="9.5546875" hidden="1" customWidth="1"/>
    <col min="10" max="10" width="3.6640625" hidden="1" customWidth="1"/>
    <col min="11" max="11" width="10.33203125" customWidth="1"/>
    <col min="12" max="12" width="3.6640625" customWidth="1"/>
    <col min="13" max="13" width="10" customWidth="1"/>
    <col min="14" max="14" width="3.6640625" customWidth="1"/>
    <col min="15" max="15" width="5.44140625" hidden="1" customWidth="1"/>
    <col min="16" max="16" width="6.5546875" hidden="1" customWidth="1"/>
    <col min="17" max="17" width="10.109375" hidden="1" customWidth="1"/>
    <col min="18" max="18" width="8.6640625" customWidth="1"/>
    <col min="19" max="19" width="8.6640625" hidden="1" customWidth="1"/>
    <col min="20" max="20" width="9.33203125" hidden="1" customWidth="1"/>
    <col min="21" max="21" width="8.6640625" customWidth="1"/>
    <col min="22" max="22" width="15.5546875" customWidth="1"/>
    <col min="23" max="23" width="22.109375" customWidth="1"/>
    <col min="24" max="24" width="6.88671875" customWidth="1"/>
    <col min="25" max="25" width="8" customWidth="1"/>
    <col min="26" max="26" width="10.6640625" customWidth="1"/>
    <col min="27" max="28" width="8.6640625" customWidth="1"/>
  </cols>
  <sheetData>
    <row r="1" spans="2:27" ht="14.25" customHeight="1"/>
    <row r="2" spans="2:27" ht="14.25" customHeight="1">
      <c r="B2" s="6" t="s">
        <v>207</v>
      </c>
      <c r="C2" s="6"/>
      <c r="D2" s="6"/>
      <c r="E2" s="6"/>
      <c r="F2" s="6"/>
    </row>
    <row r="3" spans="2:27" ht="14.25" customHeight="1">
      <c r="B3" s="3" t="s">
        <v>208</v>
      </c>
      <c r="C3" s="3"/>
      <c r="D3" s="3"/>
    </row>
    <row r="4" spans="2:27" ht="14.25" customHeight="1">
      <c r="B4" s="3" t="s">
        <v>209</v>
      </c>
      <c r="C4" s="3"/>
      <c r="D4" s="3"/>
    </row>
    <row r="5" spans="2:27" ht="14.25" customHeight="1"/>
    <row r="6" spans="2:27" ht="14.25" customHeight="1"/>
    <row r="7" spans="2:27" ht="14.25" customHeight="1">
      <c r="C7" s="3" t="s">
        <v>210</v>
      </c>
      <c r="E7" s="56" t="s">
        <v>211</v>
      </c>
      <c r="G7" s="36" t="s">
        <v>212</v>
      </c>
      <c r="H7" s="36"/>
      <c r="I7" s="36" t="s">
        <v>213</v>
      </c>
      <c r="K7" s="36" t="s">
        <v>214</v>
      </c>
      <c r="M7" s="36" t="s">
        <v>215</v>
      </c>
      <c r="O7" s="36" t="s">
        <v>216</v>
      </c>
      <c r="Q7" s="36" t="s">
        <v>215</v>
      </c>
    </row>
    <row r="8" spans="2:27" ht="14.25" customHeight="1">
      <c r="B8" s="57" t="s">
        <v>217</v>
      </c>
      <c r="C8" s="57"/>
      <c r="D8" s="57"/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27" ht="14.25" customHeight="1"/>
    <row r="10" spans="2:27" ht="14.25" customHeight="1">
      <c r="B10" s="6" t="s">
        <v>218</v>
      </c>
      <c r="C10" s="6"/>
      <c r="D10" s="6"/>
      <c r="E10" s="6"/>
      <c r="F10" s="6"/>
      <c r="G10" s="10"/>
      <c r="H10" s="10"/>
      <c r="I10" s="10"/>
      <c r="J10" s="10"/>
      <c r="K10" s="10"/>
      <c r="L10" s="10"/>
      <c r="N10" s="10"/>
      <c r="O10" s="10"/>
    </row>
    <row r="11" spans="2:27" ht="14.25" customHeight="1">
      <c r="B11" s="3" t="s">
        <v>219</v>
      </c>
      <c r="C11" s="3">
        <f>GETPIVOTDATA("Amount",$V$13,"Description","Precept","C/D","Credit","Year End",DATE(2024,3,31))</f>
        <v>6663</v>
      </c>
      <c r="D11" s="3"/>
      <c r="E11" s="3">
        <v>5983</v>
      </c>
      <c r="G11" s="10">
        <v>5545</v>
      </c>
      <c r="H11" s="10"/>
      <c r="I11" s="10">
        <v>5545</v>
      </c>
      <c r="J11" s="10"/>
      <c r="K11" s="10">
        <f t="shared" ref="K11:K12" si="0">C11-E11</f>
        <v>680</v>
      </c>
      <c r="L11" s="10"/>
      <c r="M11" s="59">
        <f t="shared" ref="M11:M12" si="1">IF(ISERROR(C11/E11),"",C11/E11-1)</f>
        <v>0.11365535684439254</v>
      </c>
      <c r="N11" s="10"/>
      <c r="O11" s="10">
        <f>C11-E11</f>
        <v>680</v>
      </c>
      <c r="Q11" s="59">
        <f t="shared" ref="Q11:Q23" si="2">IF(ISERROR(G11/I11),"",G11/I11-1)</f>
        <v>0</v>
      </c>
    </row>
    <row r="12" spans="2:27" ht="14.25" customHeight="1">
      <c r="B12" s="3" t="s">
        <v>220</v>
      </c>
      <c r="C12" s="65">
        <f>21.7+123.56</f>
        <v>145.26</v>
      </c>
      <c r="D12" s="3"/>
      <c r="E12" s="3">
        <v>23</v>
      </c>
      <c r="G12" s="10">
        <v>0.12</v>
      </c>
      <c r="H12" s="10"/>
      <c r="I12" s="10">
        <v>0.03</v>
      </c>
      <c r="J12" s="10"/>
      <c r="K12" s="10">
        <f t="shared" si="0"/>
        <v>122.25999999999999</v>
      </c>
      <c r="L12" s="10"/>
      <c r="M12" s="59">
        <f t="shared" si="1"/>
        <v>5.3156521739130431</v>
      </c>
      <c r="N12" s="10"/>
      <c r="O12" s="10">
        <f>G12-I12</f>
        <v>0.09</v>
      </c>
      <c r="Q12" s="59">
        <f t="shared" si="2"/>
        <v>3</v>
      </c>
    </row>
    <row r="13" spans="2:27" ht="14.25" customHeight="1">
      <c r="G13" s="10"/>
      <c r="H13" s="10"/>
      <c r="I13" s="10"/>
      <c r="J13" s="10"/>
      <c r="K13" s="10"/>
      <c r="L13" s="10"/>
      <c r="M13" s="59" t="str">
        <f>IF(ISERROR(A13/E13),"",A13/E13-1)</f>
        <v/>
      </c>
      <c r="N13" s="10"/>
      <c r="O13" s="10"/>
      <c r="Q13" s="59" t="str">
        <f t="shared" si="2"/>
        <v/>
      </c>
      <c r="V13" s="81" t="s">
        <v>37</v>
      </c>
      <c r="W13" s="82"/>
      <c r="X13" s="81" t="s">
        <v>4</v>
      </c>
      <c r="Y13" s="82"/>
      <c r="Z13" s="82"/>
      <c r="AA13" s="83"/>
    </row>
    <row r="14" spans="2:27" ht="14.25" customHeight="1">
      <c r="C14" s="60">
        <f>SUM(C11:C12)</f>
        <v>6808.26</v>
      </c>
      <c r="E14" s="60">
        <f>SUM(E11:E12)</f>
        <v>6006</v>
      </c>
      <c r="G14" s="60">
        <f>SUM(G11:G12)</f>
        <v>5545.12</v>
      </c>
      <c r="H14" s="10"/>
      <c r="I14" s="60">
        <f>SUM(I11:I12)</f>
        <v>5545.03</v>
      </c>
      <c r="J14" s="10"/>
      <c r="K14" s="60">
        <f>SUM(K11:K12)</f>
        <v>802.26</v>
      </c>
      <c r="L14" s="10"/>
      <c r="M14" s="61">
        <f>IF(ISERROR(C14/E14),"",C14/E14-1)</f>
        <v>0.13357642357642363</v>
      </c>
      <c r="N14" s="10"/>
      <c r="O14" s="60">
        <f>SUM(O11:O12)</f>
        <v>680.09</v>
      </c>
      <c r="Q14" s="59">
        <f t="shared" si="2"/>
        <v>1.6230750780499292E-5</v>
      </c>
      <c r="V14" s="81" t="s">
        <v>3</v>
      </c>
      <c r="W14" s="81" t="s">
        <v>1</v>
      </c>
      <c r="X14" s="84">
        <v>44256</v>
      </c>
      <c r="Y14" s="85">
        <v>44651</v>
      </c>
      <c r="Z14" s="85">
        <v>45016</v>
      </c>
      <c r="AA14" s="86">
        <v>45382</v>
      </c>
    </row>
    <row r="15" spans="2:27" ht="14.25" customHeight="1">
      <c r="G15" s="10"/>
      <c r="H15" s="10"/>
      <c r="I15" s="10"/>
      <c r="J15" s="10"/>
      <c r="K15" s="10"/>
      <c r="L15" s="10"/>
      <c r="M15" s="59" t="str">
        <f t="shared" ref="M15:M16" si="3">IF(ISERROR(E15/G15),"",E15/G15-1)</f>
        <v/>
      </c>
      <c r="N15" s="10"/>
      <c r="O15" s="10"/>
      <c r="Q15" s="59" t="str">
        <f t="shared" si="2"/>
        <v/>
      </c>
      <c r="V15" s="87" t="s">
        <v>9</v>
      </c>
      <c r="W15" s="87" t="s">
        <v>11</v>
      </c>
      <c r="X15" s="100">
        <v>15720.22</v>
      </c>
      <c r="Y15" s="101">
        <v>16864.490000000002</v>
      </c>
      <c r="Z15" s="101">
        <v>2952.5299999999988</v>
      </c>
      <c r="AA15" s="102">
        <v>3871.77</v>
      </c>
    </row>
    <row r="16" spans="2:27" ht="14.25" customHeight="1">
      <c r="B16" s="6" t="s">
        <v>221</v>
      </c>
      <c r="C16" s="6"/>
      <c r="D16" s="6"/>
      <c r="E16" s="6"/>
      <c r="F16" s="6"/>
      <c r="G16" s="10"/>
      <c r="H16" s="10"/>
      <c r="I16" s="10"/>
      <c r="J16" s="10"/>
      <c r="K16" s="10"/>
      <c r="L16" s="10"/>
      <c r="M16" s="59" t="str">
        <f t="shared" si="3"/>
        <v/>
      </c>
      <c r="N16" s="10"/>
      <c r="O16" s="10">
        <f t="shared" ref="O16:O17" si="4">G16-I16</f>
        <v>0</v>
      </c>
      <c r="Q16" s="59" t="str">
        <f t="shared" si="2"/>
        <v/>
      </c>
      <c r="V16" s="91"/>
      <c r="W16" s="92" t="s">
        <v>7</v>
      </c>
      <c r="X16" s="103">
        <v>1333.64</v>
      </c>
      <c r="Y16" s="79">
        <v>1334.24</v>
      </c>
      <c r="Z16" s="79">
        <v>18334.36</v>
      </c>
      <c r="AA16" s="104">
        <v>18363.919999999998</v>
      </c>
    </row>
    <row r="17" spans="2:27" ht="14.25" customHeight="1">
      <c r="B17" s="3" t="s">
        <v>222</v>
      </c>
      <c r="C17" s="3"/>
      <c r="D17" s="3"/>
      <c r="E17" s="3">
        <v>2081</v>
      </c>
      <c r="G17" s="10"/>
      <c r="H17" s="10"/>
      <c r="I17" s="10">
        <v>894</v>
      </c>
      <c r="J17" s="10"/>
      <c r="K17" s="10">
        <f>C17-E17</f>
        <v>-2081</v>
      </c>
      <c r="L17" s="10"/>
      <c r="M17" s="59">
        <f>IF(ISERROR(C17/E17),"",C17/E17-1)</f>
        <v>-1</v>
      </c>
      <c r="N17" s="10"/>
      <c r="O17" s="10">
        <f t="shared" si="4"/>
        <v>-894</v>
      </c>
      <c r="Q17" s="59">
        <f t="shared" si="2"/>
        <v>-1</v>
      </c>
      <c r="V17" s="87" t="s">
        <v>40</v>
      </c>
      <c r="W17" s="82"/>
      <c r="X17" s="100">
        <v>17053.86</v>
      </c>
      <c r="Y17" s="101">
        <v>18198.730000000003</v>
      </c>
      <c r="Z17" s="101">
        <v>21286.89</v>
      </c>
      <c r="AA17" s="102">
        <v>22235.69</v>
      </c>
    </row>
    <row r="18" spans="2:27" ht="14.25" customHeight="1">
      <c r="G18" s="10"/>
      <c r="H18" s="10"/>
      <c r="I18" s="10"/>
      <c r="J18" s="10"/>
      <c r="K18" s="10"/>
      <c r="L18" s="10"/>
      <c r="M18" s="59" t="str">
        <f>IF(ISERROR(E18/G18),"",E18/G18-1)</f>
        <v/>
      </c>
      <c r="N18" s="10"/>
      <c r="O18" s="10"/>
      <c r="Q18" s="59" t="str">
        <f t="shared" si="2"/>
        <v/>
      </c>
      <c r="V18" s="87" t="s">
        <v>17</v>
      </c>
      <c r="W18" s="87" t="s">
        <v>256</v>
      </c>
      <c r="X18" s="100"/>
      <c r="Y18" s="101"/>
      <c r="Z18" s="101"/>
      <c r="AA18" s="102">
        <v>17.39</v>
      </c>
    </row>
    <row r="19" spans="2:27" ht="14.25" customHeight="1">
      <c r="C19" s="60">
        <f>SUM(C17)</f>
        <v>0</v>
      </c>
      <c r="E19" s="60">
        <f>SUM(E17)</f>
        <v>2081</v>
      </c>
      <c r="G19" s="60">
        <f>SUM(G17)</f>
        <v>0</v>
      </c>
      <c r="H19" s="10"/>
      <c r="I19" s="60">
        <f>SUM(I17)</f>
        <v>894</v>
      </c>
      <c r="J19" s="10"/>
      <c r="K19" s="60">
        <f>SUM(K16:K17)</f>
        <v>-2081</v>
      </c>
      <c r="L19" s="10"/>
      <c r="M19" s="61">
        <f>IF(ISERROR(C19/E19),"",C19/E19-1)</f>
        <v>-1</v>
      </c>
      <c r="N19" s="10"/>
      <c r="O19" s="60">
        <f>SUM(O16:O17)</f>
        <v>-894</v>
      </c>
      <c r="Q19" s="59">
        <f t="shared" si="2"/>
        <v>-1</v>
      </c>
      <c r="V19" s="91"/>
      <c r="W19" s="92" t="s">
        <v>28</v>
      </c>
      <c r="X19" s="103">
        <v>0.60000000000000009</v>
      </c>
      <c r="Y19" s="79">
        <v>0.12</v>
      </c>
      <c r="Z19" s="79">
        <v>23.270000000000003</v>
      </c>
      <c r="AA19" s="104"/>
    </row>
    <row r="20" spans="2:27" ht="14.25" customHeight="1">
      <c r="G20" s="10"/>
      <c r="H20" s="10"/>
      <c r="I20" s="10"/>
      <c r="J20" s="10"/>
      <c r="K20" s="10"/>
      <c r="L20" s="10"/>
      <c r="M20" s="59" t="str">
        <f>IF(ISERROR(E20/G20),"",E20/G20-1)</f>
        <v/>
      </c>
      <c r="N20" s="10"/>
      <c r="O20" s="10"/>
      <c r="Q20" s="59" t="str">
        <f t="shared" si="2"/>
        <v/>
      </c>
      <c r="V20" s="91"/>
      <c r="W20" s="92" t="s">
        <v>41</v>
      </c>
      <c r="X20" s="103"/>
      <c r="Y20" s="79"/>
      <c r="Z20" s="79">
        <v>1500</v>
      </c>
      <c r="AA20" s="104"/>
    </row>
    <row r="21" spans="2:27" ht="14.25" customHeight="1">
      <c r="B21" s="6" t="s">
        <v>223</v>
      </c>
      <c r="C21" s="62">
        <f>C19+C14</f>
        <v>6808.26</v>
      </c>
      <c r="D21" s="6"/>
      <c r="E21" s="62">
        <f>E19+E14</f>
        <v>8087</v>
      </c>
      <c r="F21" s="6"/>
      <c r="G21" s="62">
        <f>G19+G14</f>
        <v>5545.12</v>
      </c>
      <c r="H21" s="63"/>
      <c r="I21" s="62">
        <f>I19+I14</f>
        <v>6439.03</v>
      </c>
      <c r="J21" s="63"/>
      <c r="K21" s="62">
        <f>C21-E21</f>
        <v>-1278.7399999999998</v>
      </c>
      <c r="L21" s="63"/>
      <c r="M21" s="61">
        <f>IF(ISERROR(C21/E21),"",C21/E21-1)</f>
        <v>-0.15812291331767026</v>
      </c>
      <c r="N21" s="63"/>
      <c r="O21" s="62">
        <f>G21-I21</f>
        <v>-893.90999999999985</v>
      </c>
      <c r="P21" s="6"/>
      <c r="Q21" s="59">
        <f t="shared" si="2"/>
        <v>-0.13882681087058146</v>
      </c>
      <c r="V21" s="91"/>
      <c r="W21" s="92" t="s">
        <v>42</v>
      </c>
      <c r="X21" s="103">
        <v>500</v>
      </c>
      <c r="Y21" s="79"/>
      <c r="Z21" s="79">
        <v>500</v>
      </c>
      <c r="AA21" s="104"/>
    </row>
    <row r="22" spans="2:27" ht="14.25" customHeight="1">
      <c r="G22" s="10"/>
      <c r="H22" s="10"/>
      <c r="I22" s="10"/>
      <c r="J22" s="10"/>
      <c r="K22" s="10"/>
      <c r="L22" s="10"/>
      <c r="M22" s="59" t="str">
        <f>IF(ISERROR(E22/G22),"",E22/G22-1)</f>
        <v/>
      </c>
      <c r="N22" s="10"/>
      <c r="O22" s="10"/>
      <c r="Q22" s="59" t="str">
        <f t="shared" si="2"/>
        <v/>
      </c>
      <c r="V22" s="91"/>
      <c r="W22" s="92" t="s">
        <v>16</v>
      </c>
      <c r="X22" s="103">
        <v>5723.52</v>
      </c>
      <c r="Y22" s="79">
        <v>5545</v>
      </c>
      <c r="Z22" s="79">
        <v>5983</v>
      </c>
      <c r="AA22" s="104">
        <v>6663</v>
      </c>
    </row>
    <row r="23" spans="2:27" ht="14.25" customHeight="1">
      <c r="G23" s="10"/>
      <c r="H23" s="10"/>
      <c r="I23" s="10"/>
      <c r="J23" s="10"/>
      <c r="K23" s="10"/>
      <c r="L23" s="10"/>
      <c r="M23" s="59" t="str">
        <f>IF(ISERROR(A23/E23),"",A23/E23-1)</f>
        <v/>
      </c>
      <c r="N23" s="10"/>
      <c r="O23" s="10"/>
      <c r="Q23" s="59" t="str">
        <f t="shared" si="2"/>
        <v/>
      </c>
      <c r="U23" s="3"/>
      <c r="V23" s="91"/>
      <c r="W23" s="92" t="s">
        <v>7</v>
      </c>
      <c r="X23" s="103"/>
      <c r="Y23" s="79"/>
      <c r="Z23" s="79">
        <v>6.29</v>
      </c>
      <c r="AA23" s="104"/>
    </row>
    <row r="24" spans="2:27" ht="14.25" customHeight="1">
      <c r="B24" s="57" t="s">
        <v>224</v>
      </c>
      <c r="C24" s="57"/>
      <c r="D24" s="57"/>
      <c r="E24" s="57"/>
      <c r="F24" s="57"/>
      <c r="G24" s="64"/>
      <c r="H24" s="64"/>
      <c r="I24" s="64"/>
      <c r="J24" s="64"/>
      <c r="K24" s="64"/>
      <c r="L24" s="64"/>
      <c r="M24" s="58"/>
      <c r="N24" s="64"/>
      <c r="O24" s="64"/>
      <c r="P24" s="58"/>
      <c r="Q24" s="58"/>
      <c r="V24" s="91"/>
      <c r="W24" s="92" t="s">
        <v>44</v>
      </c>
      <c r="X24" s="103"/>
      <c r="Y24" s="79"/>
      <c r="Z24" s="79">
        <v>75</v>
      </c>
      <c r="AA24" s="104"/>
    </row>
    <row r="25" spans="2:27" ht="14.25" customHeight="1">
      <c r="G25" s="10"/>
      <c r="H25" s="10"/>
      <c r="I25" s="10"/>
      <c r="J25" s="10"/>
      <c r="K25" s="10"/>
      <c r="L25" s="10"/>
      <c r="M25" s="59" t="str">
        <f>IF(ISERROR(E25/G25),"",E25/G25-1)</f>
        <v/>
      </c>
      <c r="N25" s="10"/>
      <c r="O25" s="10"/>
      <c r="Q25" s="59" t="str">
        <f t="shared" ref="Q25:Q34" si="5">IF(ISERROR(G25/I25),"",G25/I25-1)</f>
        <v/>
      </c>
      <c r="V25" s="91"/>
      <c r="W25" s="92" t="s">
        <v>249</v>
      </c>
      <c r="X25" s="103">
        <v>215.21</v>
      </c>
      <c r="Y25" s="79"/>
      <c r="Z25" s="79"/>
      <c r="AA25" s="104"/>
    </row>
    <row r="26" spans="2:27" ht="14.25" customHeight="1">
      <c r="B26" s="3" t="s">
        <v>21</v>
      </c>
      <c r="C26" s="65">
        <f>GETPIVOTDATA("Amount",$V$13,"Description","Clerk Salary","C/D","Debit","Year End",DATE(2024,3,31))*-1</f>
        <v>3165.1800000000007</v>
      </c>
      <c r="D26" s="3"/>
      <c r="E26" s="3">
        <v>1602</v>
      </c>
      <c r="G26" s="10">
        <v>512</v>
      </c>
      <c r="H26" s="10"/>
      <c r="I26" s="10">
        <v>1959</v>
      </c>
      <c r="J26" s="10"/>
      <c r="K26" s="10">
        <f t="shared" ref="K26:K27" si="6">C26-E26</f>
        <v>1563.1800000000007</v>
      </c>
      <c r="L26" s="10"/>
      <c r="M26" s="59">
        <f>IF(ISERROR(C26/E26),"",C26/E26-1)</f>
        <v>0.97576779026217264</v>
      </c>
      <c r="N26" s="10"/>
      <c r="O26" s="10"/>
      <c r="Q26" s="59">
        <f t="shared" si="5"/>
        <v>-0.7386421643695763</v>
      </c>
      <c r="V26" s="87" t="s">
        <v>45</v>
      </c>
      <c r="W26" s="82"/>
      <c r="X26" s="100">
        <v>6439.3300000000008</v>
      </c>
      <c r="Y26" s="101">
        <v>5545.12</v>
      </c>
      <c r="Z26" s="101">
        <v>8087.56</v>
      </c>
      <c r="AA26" s="102">
        <v>6680.39</v>
      </c>
    </row>
    <row r="27" spans="2:27" ht="14.25" customHeight="1">
      <c r="B27" s="3" t="s">
        <v>225</v>
      </c>
      <c r="C27" s="65"/>
      <c r="D27" s="3"/>
      <c r="G27" s="10">
        <v>0</v>
      </c>
      <c r="H27" s="10"/>
      <c r="I27" s="10">
        <v>0</v>
      </c>
      <c r="J27" s="10"/>
      <c r="K27" s="10">
        <f t="shared" si="6"/>
        <v>0</v>
      </c>
      <c r="L27" s="10"/>
      <c r="M27" s="59" t="str">
        <f t="shared" ref="M27:M28" si="7">IF(ISERROR(E27/G27),"",E27/G27-1)</f>
        <v/>
      </c>
      <c r="N27" s="10"/>
      <c r="O27" s="10"/>
      <c r="Q27" s="59" t="str">
        <f t="shared" si="5"/>
        <v/>
      </c>
      <c r="V27" s="87" t="s">
        <v>22</v>
      </c>
      <c r="W27" s="87" t="s">
        <v>256</v>
      </c>
      <c r="X27" s="100"/>
      <c r="Y27" s="101"/>
      <c r="Z27" s="101"/>
      <c r="AA27" s="102">
        <v>-44.6</v>
      </c>
    </row>
    <row r="28" spans="2:27" ht="14.25" customHeight="1">
      <c r="C28" s="65"/>
      <c r="G28" s="10"/>
      <c r="H28" s="10"/>
      <c r="I28" s="10"/>
      <c r="J28" s="10"/>
      <c r="K28" s="10"/>
      <c r="L28" s="10"/>
      <c r="M28" s="59" t="str">
        <f t="shared" si="7"/>
        <v/>
      </c>
      <c r="N28" s="10"/>
      <c r="O28" s="10"/>
      <c r="Q28" s="59" t="str">
        <f t="shared" si="5"/>
        <v/>
      </c>
      <c r="V28" s="91"/>
      <c r="W28" s="92" t="s">
        <v>35</v>
      </c>
      <c r="X28" s="103">
        <v>-114.77</v>
      </c>
      <c r="Y28" s="79">
        <v>-72.180000000000007</v>
      </c>
      <c r="Z28" s="79">
        <v>-229.35999999999999</v>
      </c>
      <c r="AA28" s="104">
        <v>-197.11</v>
      </c>
    </row>
    <row r="29" spans="2:27" ht="14.25" customHeight="1">
      <c r="C29" s="66">
        <f>SUM(C26:C27)</f>
        <v>3165.1800000000007</v>
      </c>
      <c r="E29" s="60">
        <f>SUM(E26:E27)</f>
        <v>1602</v>
      </c>
      <c r="G29" s="60">
        <f>SUM(G26:G27)</f>
        <v>512</v>
      </c>
      <c r="H29" s="10"/>
      <c r="I29" s="60">
        <f>SUM(I26:I27)</f>
        <v>1959</v>
      </c>
      <c r="J29" s="10"/>
      <c r="K29" s="60">
        <f>C29-E29</f>
        <v>1563.1800000000007</v>
      </c>
      <c r="L29" s="10"/>
      <c r="M29" s="61">
        <f>IF(ISERROR(C29/E29),"",C29/E29-1)</f>
        <v>0.97576779026217264</v>
      </c>
      <c r="N29" s="10"/>
      <c r="O29" s="60">
        <f>G29-I29</f>
        <v>-1447</v>
      </c>
      <c r="Q29" s="59">
        <f t="shared" si="5"/>
        <v>-0.7386421643695763</v>
      </c>
      <c r="V29" s="91"/>
      <c r="W29" s="92" t="s">
        <v>38</v>
      </c>
      <c r="X29" s="103">
        <v>-450</v>
      </c>
      <c r="Y29" s="79">
        <v>-250</v>
      </c>
      <c r="Z29" s="79"/>
      <c r="AA29" s="104"/>
    </row>
    <row r="30" spans="2:27" ht="14.25" customHeight="1">
      <c r="C30" s="65"/>
      <c r="G30" s="10"/>
      <c r="H30" s="10"/>
      <c r="I30" s="10"/>
      <c r="J30" s="10"/>
      <c r="K30" s="10"/>
      <c r="L30" s="10"/>
      <c r="M30" s="59" t="str">
        <f t="shared" ref="M30:M31" si="8">IF(ISERROR(E30/G30),"",E30/G30-1)</f>
        <v/>
      </c>
      <c r="N30" s="10"/>
      <c r="O30" s="10"/>
      <c r="Q30" s="59" t="str">
        <f t="shared" si="5"/>
        <v/>
      </c>
      <c r="V30" s="91"/>
      <c r="W30" s="92" t="s">
        <v>21</v>
      </c>
      <c r="X30" s="103">
        <v>-1959.36</v>
      </c>
      <c r="Y30" s="79">
        <v>-511.56</v>
      </c>
      <c r="Z30" s="79">
        <v>-1602.12</v>
      </c>
      <c r="AA30" s="104">
        <v>-3165.1800000000007</v>
      </c>
    </row>
    <row r="31" spans="2:27" ht="14.25" customHeight="1">
      <c r="B31" s="6" t="s">
        <v>226</v>
      </c>
      <c r="C31" s="67"/>
      <c r="D31" s="6"/>
      <c r="E31" s="6"/>
      <c r="F31" s="6"/>
      <c r="G31" s="10"/>
      <c r="H31" s="10"/>
      <c r="I31" s="10"/>
      <c r="J31" s="10"/>
      <c r="K31" s="10"/>
      <c r="L31" s="10"/>
      <c r="M31" s="59" t="str">
        <f t="shared" si="8"/>
        <v/>
      </c>
      <c r="N31" s="10"/>
      <c r="O31" s="10"/>
      <c r="Q31" s="59" t="str">
        <f t="shared" si="5"/>
        <v/>
      </c>
      <c r="V31" s="91"/>
      <c r="W31" s="92" t="s">
        <v>32</v>
      </c>
      <c r="X31" s="103">
        <v>-153.9</v>
      </c>
      <c r="Y31" s="79"/>
      <c r="Z31" s="79"/>
      <c r="AA31" s="104"/>
    </row>
    <row r="32" spans="2:27" ht="14.25" customHeight="1">
      <c r="B32" s="75" t="s">
        <v>256</v>
      </c>
      <c r="C32" s="65">
        <f>GETPIVOTDATA("Amount",$V$13,"Description","Bank Charges","C/D","Debit","Year End",DATE(2024,3,31))*-1</f>
        <v>44.6</v>
      </c>
      <c r="D32" s="6"/>
      <c r="E32" s="6"/>
      <c r="F32" s="6"/>
      <c r="G32" s="10"/>
      <c r="H32" s="10"/>
      <c r="I32" s="10"/>
      <c r="J32" s="10"/>
      <c r="K32" s="10">
        <f t="shared" ref="K32:K52" si="9">C32-E32</f>
        <v>44.6</v>
      </c>
      <c r="L32" s="10"/>
      <c r="M32" s="59"/>
      <c r="N32" s="10"/>
      <c r="O32" s="10"/>
      <c r="Q32" s="59"/>
      <c r="V32" s="91"/>
      <c r="W32" s="92" t="s">
        <v>48</v>
      </c>
      <c r="X32" s="103"/>
      <c r="Y32" s="79"/>
      <c r="Z32" s="79">
        <v>-126</v>
      </c>
      <c r="AA32" s="104"/>
    </row>
    <row r="33" spans="2:27" ht="14.25" customHeight="1">
      <c r="B33" s="3" t="s">
        <v>227</v>
      </c>
      <c r="C33" s="65">
        <f>GETPIVOTDATA("Amount",$V$13,"Description","Printing","C/D","Debit","Year End",DATE(2024,3,31))*-1</f>
        <v>45</v>
      </c>
      <c r="D33" s="3"/>
      <c r="E33" s="3">
        <f>81+18</f>
        <v>99</v>
      </c>
      <c r="G33" s="10"/>
      <c r="H33" s="10"/>
      <c r="I33" s="10">
        <v>0</v>
      </c>
      <c r="J33" s="10"/>
      <c r="K33" s="10">
        <f t="shared" si="9"/>
        <v>-54</v>
      </c>
      <c r="L33" s="10"/>
      <c r="M33" s="59">
        <f t="shared" ref="M33:M52" si="10">IF(ISERROR(C33/E33),"",C33/E33-1)</f>
        <v>-0.54545454545454541</v>
      </c>
      <c r="N33" s="10"/>
      <c r="O33" s="10"/>
      <c r="Q33" s="59" t="str">
        <f t="shared" si="5"/>
        <v/>
      </c>
      <c r="V33" s="91"/>
      <c r="W33" s="92" t="s">
        <v>29</v>
      </c>
      <c r="X33" s="103">
        <v>-180.18</v>
      </c>
      <c r="Y33" s="79">
        <v>-60.14</v>
      </c>
      <c r="Z33" s="79">
        <v>-307.33000000000004</v>
      </c>
      <c r="AA33" s="104">
        <v>-197.34</v>
      </c>
    </row>
    <row r="34" spans="2:27" ht="14.25" customHeight="1">
      <c r="B34" s="3" t="s">
        <v>228</v>
      </c>
      <c r="C34" s="65">
        <f>GETPIVOTDATA("Amount",$V$13,"Description","Broadband","C/D","Debit","Year End",DATE(2024,3,31))*-1</f>
        <v>197.11</v>
      </c>
      <c r="D34" s="3"/>
      <c r="E34" s="3">
        <v>229</v>
      </c>
      <c r="G34" s="10">
        <v>72</v>
      </c>
      <c r="H34" s="10"/>
      <c r="I34" s="10">
        <v>115</v>
      </c>
      <c r="J34" s="10"/>
      <c r="K34" s="10">
        <f t="shared" si="9"/>
        <v>-31.889999999999986</v>
      </c>
      <c r="L34" s="10"/>
      <c r="M34" s="59">
        <f t="shared" si="10"/>
        <v>-0.13925764192139733</v>
      </c>
      <c r="N34" s="10"/>
      <c r="O34" s="10"/>
      <c r="Q34" s="59">
        <f t="shared" si="5"/>
        <v>-0.37391304347826082</v>
      </c>
      <c r="V34" s="91"/>
      <c r="W34" s="92" t="s">
        <v>49</v>
      </c>
      <c r="X34" s="103"/>
      <c r="Y34" s="79"/>
      <c r="Z34" s="79"/>
      <c r="AA34" s="104">
        <v>-100</v>
      </c>
    </row>
    <row r="35" spans="2:27" ht="14.25" customHeight="1">
      <c r="B35" s="3" t="s">
        <v>55</v>
      </c>
      <c r="C35" s="65">
        <f>GETPIVOTDATA("Amount",$V$13,"Description","Website Hosting","C/D","Debit","Year End",DATE(2024,3,31))*-1</f>
        <v>216</v>
      </c>
      <c r="D35" s="3"/>
      <c r="E35" s="3">
        <v>201</v>
      </c>
      <c r="G35" s="10"/>
      <c r="H35" s="10"/>
      <c r="I35" s="10">
        <v>168</v>
      </c>
      <c r="J35" s="10"/>
      <c r="K35" s="10">
        <f t="shared" si="9"/>
        <v>15</v>
      </c>
      <c r="L35" s="10"/>
      <c r="M35" s="59">
        <f t="shared" si="10"/>
        <v>7.4626865671641784E-2</v>
      </c>
      <c r="N35" s="10"/>
      <c r="O35" s="10"/>
      <c r="Q35" s="59"/>
      <c r="V35" s="91"/>
      <c r="W35" s="92" t="s">
        <v>26</v>
      </c>
      <c r="X35" s="103">
        <v>-1500</v>
      </c>
      <c r="Y35" s="79">
        <v>-1000</v>
      </c>
      <c r="Z35" s="79">
        <v>-1200</v>
      </c>
      <c r="AA35" s="104">
        <v>-1300</v>
      </c>
    </row>
    <row r="36" spans="2:27" ht="14.25" customHeight="1">
      <c r="B36" s="3" t="s">
        <v>229</v>
      </c>
      <c r="C36" s="65"/>
      <c r="D36" s="3"/>
      <c r="G36" s="10"/>
      <c r="H36" s="10"/>
      <c r="I36" s="10">
        <v>0</v>
      </c>
      <c r="J36" s="10"/>
      <c r="K36" s="10">
        <f t="shared" si="9"/>
        <v>0</v>
      </c>
      <c r="L36" s="10"/>
      <c r="M36" s="59" t="str">
        <f t="shared" si="10"/>
        <v/>
      </c>
      <c r="N36" s="10"/>
      <c r="O36" s="10"/>
      <c r="Q36" s="59" t="str">
        <f t="shared" ref="Q36:Q50" si="11">IF(ISERROR(G36/I36),"",G36/I36-1)</f>
        <v/>
      </c>
      <c r="V36" s="91"/>
      <c r="W36" s="92" t="s">
        <v>50</v>
      </c>
      <c r="X36" s="103"/>
      <c r="Y36" s="79"/>
      <c r="Z36" s="79">
        <v>-762.52</v>
      </c>
      <c r="AA36" s="104">
        <v>-1384.6399999999999</v>
      </c>
    </row>
    <row r="37" spans="2:27" ht="14.25" customHeight="1">
      <c r="B37" s="3" t="s">
        <v>230</v>
      </c>
      <c r="C37" s="65">
        <f>GETPIVOTDATA("Amount",$V$13,"Description","Internal Audit","C/D","Debit","Year End",DATE(2024,3,31))*-1</f>
        <v>100</v>
      </c>
      <c r="D37" s="3"/>
      <c r="E37" s="3">
        <v>190</v>
      </c>
      <c r="G37" s="10">
        <v>60</v>
      </c>
      <c r="H37" s="10"/>
      <c r="I37" s="10">
        <v>60</v>
      </c>
      <c r="J37" s="10"/>
      <c r="K37" s="10">
        <f t="shared" si="9"/>
        <v>-90</v>
      </c>
      <c r="L37" s="10"/>
      <c r="M37" s="59">
        <f t="shared" si="10"/>
        <v>-0.47368421052631582</v>
      </c>
      <c r="N37" s="10"/>
      <c r="O37" s="10"/>
      <c r="Q37" s="59">
        <f t="shared" si="11"/>
        <v>0</v>
      </c>
      <c r="V37" s="91"/>
      <c r="W37" s="92" t="s">
        <v>51</v>
      </c>
      <c r="X37" s="103"/>
      <c r="Y37" s="79"/>
      <c r="Z37" s="79">
        <v>-40</v>
      </c>
      <c r="AA37" s="104"/>
    </row>
    <row r="38" spans="2:27" ht="14.25" customHeight="1">
      <c r="B38" s="3" t="s">
        <v>25</v>
      </c>
      <c r="C38" s="65">
        <f>+GETPIVOTDATA("Amount",$V$13,"Description","Insurance","C/D","Debit","Year End",DATE(2024,3,31))*-1</f>
        <v>241</v>
      </c>
      <c r="D38" s="3"/>
      <c r="E38" s="3">
        <v>452</v>
      </c>
      <c r="G38" s="10">
        <v>383</v>
      </c>
      <c r="H38" s="10"/>
      <c r="I38" s="10">
        <v>373</v>
      </c>
      <c r="J38" s="10"/>
      <c r="K38" s="10">
        <f t="shared" si="9"/>
        <v>-211</v>
      </c>
      <c r="L38" s="10"/>
      <c r="M38" s="59">
        <f t="shared" si="10"/>
        <v>-0.4668141592920354</v>
      </c>
      <c r="N38" s="10"/>
      <c r="O38" s="10"/>
      <c r="Q38" s="59">
        <f t="shared" si="11"/>
        <v>2.6809651474530849E-2</v>
      </c>
      <c r="V38" s="91"/>
      <c r="W38" s="92" t="s">
        <v>25</v>
      </c>
      <c r="X38" s="103">
        <v>-373.38</v>
      </c>
      <c r="Y38" s="79">
        <v>-383.08</v>
      </c>
      <c r="Z38" s="79">
        <v>-452.21</v>
      </c>
      <c r="AA38" s="104">
        <v>-241</v>
      </c>
    </row>
    <row r="39" spans="2:27" ht="14.25" customHeight="1">
      <c r="B39" s="3" t="s">
        <v>231</v>
      </c>
      <c r="C39" s="65">
        <f>GETPIVOTDATA("Amount",$V$13,"Description","Election Charges","C/D","Debit","Year End",DATE(2024,3,31))*-1</f>
        <v>100</v>
      </c>
      <c r="D39" s="3"/>
      <c r="G39" s="10"/>
      <c r="H39" s="10"/>
      <c r="I39" s="10">
        <v>0</v>
      </c>
      <c r="J39" s="10"/>
      <c r="K39" s="10">
        <f t="shared" si="9"/>
        <v>100</v>
      </c>
      <c r="L39" s="10"/>
      <c r="M39" s="59" t="str">
        <f t="shared" si="10"/>
        <v/>
      </c>
      <c r="N39" s="10"/>
      <c r="O39" s="10"/>
      <c r="Q39" s="59" t="str">
        <f t="shared" si="11"/>
        <v/>
      </c>
      <c r="V39" s="91"/>
      <c r="W39" s="92" t="s">
        <v>33</v>
      </c>
      <c r="X39" s="103">
        <v>-60</v>
      </c>
      <c r="Y39" s="79">
        <v>-60</v>
      </c>
      <c r="Z39" s="79">
        <v>-190</v>
      </c>
      <c r="AA39" s="104">
        <v>-100</v>
      </c>
    </row>
    <row r="40" spans="2:27" ht="14.25" customHeight="1">
      <c r="B40" s="3" t="s">
        <v>58</v>
      </c>
      <c r="C40" s="65">
        <f>+GETPIVOTDATA("Amount",$V$13,"Description","Village Hall Hire","C/D","Debit","Year End",DATE(2024,3,31))*-1</f>
        <v>864</v>
      </c>
      <c r="D40" s="3"/>
      <c r="E40" s="3">
        <v>200</v>
      </c>
      <c r="G40" s="10"/>
      <c r="H40" s="10"/>
      <c r="I40" s="10">
        <v>0</v>
      </c>
      <c r="J40" s="10"/>
      <c r="K40" s="10">
        <f t="shared" si="9"/>
        <v>664</v>
      </c>
      <c r="L40" s="10"/>
      <c r="M40" s="59">
        <f t="shared" si="10"/>
        <v>3.3200000000000003</v>
      </c>
      <c r="N40" s="10"/>
      <c r="O40" s="10"/>
      <c r="Q40" s="59" t="str">
        <f t="shared" si="11"/>
        <v/>
      </c>
      <c r="V40" s="91"/>
      <c r="W40" s="92" t="s">
        <v>41</v>
      </c>
      <c r="X40" s="103"/>
      <c r="Y40" s="79"/>
      <c r="Z40" s="79">
        <v>-1067.3499999999999</v>
      </c>
      <c r="AA40" s="104"/>
    </row>
    <row r="41" spans="2:27" ht="14.25" customHeight="1">
      <c r="B41" s="3" t="s">
        <v>47</v>
      </c>
      <c r="C41" s="65">
        <f>GETPIVOTDATA("Amount",$V$13,"Description","OALC Subscription","C/D","Debit","Year End",DATE(2024,3,31))*-1</f>
        <v>168</v>
      </c>
      <c r="D41" s="3"/>
      <c r="E41" s="3">
        <v>306</v>
      </c>
      <c r="G41" s="10"/>
      <c r="H41" s="10"/>
      <c r="I41" s="10">
        <v>146</v>
      </c>
      <c r="J41" s="10"/>
      <c r="K41" s="10">
        <f t="shared" si="9"/>
        <v>-138</v>
      </c>
      <c r="L41" s="10"/>
      <c r="M41" s="59">
        <f t="shared" si="10"/>
        <v>-0.4509803921568627</v>
      </c>
      <c r="N41" s="10"/>
      <c r="O41" s="10"/>
      <c r="Q41" s="59">
        <f t="shared" si="11"/>
        <v>-1</v>
      </c>
      <c r="V41" s="91"/>
      <c r="W41" s="92" t="s">
        <v>34</v>
      </c>
      <c r="X41" s="103">
        <v>-189</v>
      </c>
      <c r="Y41" s="79">
        <v>-120</v>
      </c>
      <c r="Z41" s="79">
        <v>-210</v>
      </c>
      <c r="AA41" s="104"/>
    </row>
    <row r="42" spans="2:27" ht="14.25" customHeight="1">
      <c r="B42" s="3" t="s">
        <v>232</v>
      </c>
      <c r="C42" s="65">
        <f>+GETPIVOTDATA("Amount",$V$13,"Description","Defibrillator Pads","C/D","Debit","Year End",DATE(2024,3,31))*-1</f>
        <v>0</v>
      </c>
      <c r="D42" s="3"/>
      <c r="E42" s="3">
        <v>126</v>
      </c>
      <c r="G42" s="10"/>
      <c r="H42" s="10"/>
      <c r="I42" s="10">
        <v>0</v>
      </c>
      <c r="J42" s="10"/>
      <c r="K42" s="10">
        <f t="shared" si="9"/>
        <v>-126</v>
      </c>
      <c r="L42" s="10"/>
      <c r="M42" s="59">
        <f t="shared" si="10"/>
        <v>-1</v>
      </c>
      <c r="N42" s="10"/>
      <c r="O42" s="10"/>
      <c r="Q42" s="59" t="str">
        <f t="shared" si="11"/>
        <v/>
      </c>
      <c r="V42" s="91"/>
      <c r="W42" s="92" t="s">
        <v>47</v>
      </c>
      <c r="X42" s="103">
        <v>-146.16</v>
      </c>
      <c r="Y42" s="79"/>
      <c r="Z42" s="79">
        <v>-306</v>
      </c>
      <c r="AA42" s="104">
        <v>-168</v>
      </c>
    </row>
    <row r="43" spans="2:27" ht="14.25" customHeight="1">
      <c r="B43" s="3" t="s">
        <v>34</v>
      </c>
      <c r="C43" s="65">
        <f>+GETPIVOTDATA("Amount",$V$13,"Description","Mowing","C/D","Debit","Year End",DATE(2024,3,31))*-1</f>
        <v>0</v>
      </c>
      <c r="D43" s="3"/>
      <c r="E43" s="3">
        <v>210</v>
      </c>
      <c r="G43" s="10">
        <v>120</v>
      </c>
      <c r="H43" s="10"/>
      <c r="I43" s="10">
        <v>189</v>
      </c>
      <c r="J43" s="10"/>
      <c r="K43" s="10">
        <f t="shared" si="9"/>
        <v>-210</v>
      </c>
      <c r="L43" s="10"/>
      <c r="M43" s="59">
        <f t="shared" si="10"/>
        <v>-1</v>
      </c>
      <c r="N43" s="10"/>
      <c r="O43" s="10"/>
      <c r="Q43" s="59">
        <f t="shared" si="11"/>
        <v>-0.36507936507936511</v>
      </c>
      <c r="V43" s="91"/>
      <c r="W43" s="92" t="s">
        <v>52</v>
      </c>
      <c r="X43" s="103"/>
      <c r="Y43" s="79"/>
      <c r="Z43" s="79">
        <v>-81</v>
      </c>
      <c r="AA43" s="104">
        <v>-45</v>
      </c>
    </row>
    <row r="44" spans="2:27" ht="14.25" customHeight="1">
      <c r="B44" s="3" t="s">
        <v>233</v>
      </c>
      <c r="C44" s="65">
        <f>+GETPIVOTDATA("Amount",$V$13,"Description","Dog Bin Emptying","C/D","Debit","Year End",DATE(2024,3,31))*-1</f>
        <v>197.34</v>
      </c>
      <c r="D44" s="3"/>
      <c r="E44" s="3">
        <v>307</v>
      </c>
      <c r="G44" s="10">
        <v>60</v>
      </c>
      <c r="H44" s="10"/>
      <c r="I44" s="10">
        <v>180</v>
      </c>
      <c r="J44" s="10"/>
      <c r="K44" s="10">
        <f t="shared" si="9"/>
        <v>-109.66</v>
      </c>
      <c r="L44" s="10"/>
      <c r="M44" s="59">
        <f t="shared" si="10"/>
        <v>-0.3571986970684039</v>
      </c>
      <c r="N44" s="10"/>
      <c r="O44" s="10"/>
      <c r="Q44" s="59">
        <f t="shared" si="11"/>
        <v>-0.66666666666666674</v>
      </c>
      <c r="V44" s="91"/>
      <c r="W44" s="92" t="s">
        <v>54</v>
      </c>
      <c r="X44" s="103"/>
      <c r="Y44" s="79"/>
      <c r="Z44" s="79">
        <v>-17.559999999999999</v>
      </c>
      <c r="AA44" s="104"/>
    </row>
    <row r="45" spans="2:27" ht="14.25" customHeight="1">
      <c r="B45" s="3" t="s">
        <v>234</v>
      </c>
      <c r="C45" s="65">
        <f>+GETPIVOTDATA("Amount",$V$13,"Description","Bus Stop Maintenance","C/D","Debit","Year End",DATE(2024,3,31))*-1</f>
        <v>0</v>
      </c>
      <c r="D45" s="3"/>
      <c r="G45" s="10">
        <v>250</v>
      </c>
      <c r="H45" s="10"/>
      <c r="I45" s="10">
        <v>450</v>
      </c>
      <c r="J45" s="10"/>
      <c r="K45" s="10">
        <f t="shared" si="9"/>
        <v>0</v>
      </c>
      <c r="L45" s="10"/>
      <c r="M45" s="59" t="str">
        <f t="shared" si="10"/>
        <v/>
      </c>
      <c r="N45" s="10"/>
      <c r="O45" s="10"/>
      <c r="Q45" s="59">
        <f t="shared" si="11"/>
        <v>-0.44444444444444442</v>
      </c>
      <c r="V45" s="91"/>
      <c r="W45" s="92" t="s">
        <v>56</v>
      </c>
      <c r="X45" s="103"/>
      <c r="Y45" s="79"/>
      <c r="Z45" s="79">
        <v>-14.01</v>
      </c>
      <c r="AA45" s="104"/>
    </row>
    <row r="46" spans="2:27" ht="14.25" customHeight="1">
      <c r="B46" s="3" t="s">
        <v>235</v>
      </c>
      <c r="C46" s="65"/>
      <c r="D46" s="3"/>
      <c r="G46" s="10"/>
      <c r="H46" s="10"/>
      <c r="I46" s="10"/>
      <c r="J46" s="10"/>
      <c r="K46" s="10">
        <f t="shared" si="9"/>
        <v>0</v>
      </c>
      <c r="L46" s="10"/>
      <c r="M46" s="59" t="str">
        <f t="shared" si="10"/>
        <v/>
      </c>
      <c r="N46" s="10"/>
      <c r="O46" s="10"/>
      <c r="Q46" s="59" t="str">
        <f t="shared" si="11"/>
        <v/>
      </c>
      <c r="V46" s="91"/>
      <c r="W46" s="92" t="s">
        <v>57</v>
      </c>
      <c r="X46" s="103"/>
      <c r="Y46" s="79"/>
      <c r="Z46" s="79">
        <v>-132</v>
      </c>
      <c r="AA46" s="104"/>
    </row>
    <row r="47" spans="2:27" ht="14.25" customHeight="1">
      <c r="B47" s="3" t="s">
        <v>236</v>
      </c>
      <c r="C47" s="65"/>
      <c r="D47" s="3"/>
      <c r="E47" s="3">
        <v>132</v>
      </c>
      <c r="G47" s="10"/>
      <c r="H47" s="10"/>
      <c r="I47" s="10">
        <v>154</v>
      </c>
      <c r="J47" s="10"/>
      <c r="K47" s="10">
        <f t="shared" si="9"/>
        <v>-132</v>
      </c>
      <c r="L47" s="10"/>
      <c r="M47" s="59">
        <f t="shared" si="10"/>
        <v>-1</v>
      </c>
      <c r="N47" s="10"/>
      <c r="O47" s="10"/>
      <c r="Q47" s="59">
        <f t="shared" si="11"/>
        <v>-1</v>
      </c>
      <c r="V47" s="91"/>
      <c r="W47" s="92" t="s">
        <v>58</v>
      </c>
      <c r="X47" s="103"/>
      <c r="Y47" s="79"/>
      <c r="Z47" s="79">
        <v>-200</v>
      </c>
      <c r="AA47" s="104">
        <v>-864</v>
      </c>
    </row>
    <row r="48" spans="2:27" ht="14.25" customHeight="1">
      <c r="B48" s="3" t="s">
        <v>237</v>
      </c>
      <c r="C48" s="65"/>
      <c r="D48" s="3"/>
      <c r="G48" s="10"/>
      <c r="H48" s="10"/>
      <c r="I48" s="10">
        <v>0</v>
      </c>
      <c r="J48" s="10"/>
      <c r="K48" s="10">
        <f t="shared" si="9"/>
        <v>0</v>
      </c>
      <c r="L48" s="10"/>
      <c r="M48" s="59" t="str">
        <f t="shared" si="10"/>
        <v/>
      </c>
      <c r="N48" s="10"/>
      <c r="O48" s="10"/>
      <c r="Q48" s="59" t="str">
        <f t="shared" si="11"/>
        <v/>
      </c>
      <c r="V48" s="91"/>
      <c r="W48" s="92" t="s">
        <v>31</v>
      </c>
      <c r="X48" s="103">
        <v>-167.7</v>
      </c>
      <c r="Y48" s="79"/>
      <c r="Z48" s="79">
        <v>-201.3</v>
      </c>
      <c r="AA48" s="104">
        <v>-216</v>
      </c>
    </row>
    <row r="49" spans="1:27" ht="14.25" customHeight="1">
      <c r="B49" s="3" t="s">
        <v>238</v>
      </c>
      <c r="C49" s="65"/>
      <c r="D49" s="3"/>
      <c r="G49" s="10"/>
      <c r="H49" s="10"/>
      <c r="I49" s="10">
        <v>0</v>
      </c>
      <c r="J49" s="10"/>
      <c r="K49" s="10">
        <f t="shared" si="9"/>
        <v>0</v>
      </c>
      <c r="L49" s="10"/>
      <c r="M49" s="59" t="str">
        <f t="shared" si="10"/>
        <v/>
      </c>
      <c r="N49" s="10"/>
      <c r="O49" s="10"/>
      <c r="Q49" s="59" t="str">
        <f t="shared" si="11"/>
        <v/>
      </c>
      <c r="V49" s="87" t="s">
        <v>60</v>
      </c>
      <c r="W49" s="82"/>
      <c r="X49" s="100">
        <v>-5294.45</v>
      </c>
      <c r="Y49" s="101">
        <v>-2456.96</v>
      </c>
      <c r="Z49" s="101">
        <v>-7138.76</v>
      </c>
      <c r="AA49" s="102">
        <v>-8022.8700000000008</v>
      </c>
    </row>
    <row r="50" spans="1:27" ht="14.25" customHeight="1">
      <c r="B50" s="3" t="s">
        <v>239</v>
      </c>
      <c r="C50" s="65">
        <f>GETPIVOTDATA("Amount",$V$13,"Description","Grant","C/D","Debit","Year End",DATE(2024,3,31))*-1</f>
        <v>1300</v>
      </c>
      <c r="D50" s="3"/>
      <c r="E50" s="3">
        <f>1067+1200</f>
        <v>2267</v>
      </c>
      <c r="G50" s="10">
        <v>1000</v>
      </c>
      <c r="H50" s="10"/>
      <c r="I50" s="10">
        <v>1500</v>
      </c>
      <c r="J50" s="10"/>
      <c r="K50" s="10">
        <f t="shared" si="9"/>
        <v>-967</v>
      </c>
      <c r="L50" s="10"/>
      <c r="M50" s="59">
        <f t="shared" si="10"/>
        <v>-0.42655491839435378</v>
      </c>
      <c r="N50" s="10"/>
      <c r="O50" s="10"/>
      <c r="Q50" s="59">
        <f t="shared" si="11"/>
        <v>-0.33333333333333337</v>
      </c>
      <c r="V50" s="95" t="s">
        <v>61</v>
      </c>
      <c r="W50" s="96"/>
      <c r="X50" s="105">
        <v>18198.739999999994</v>
      </c>
      <c r="Y50" s="106">
        <v>21286.89</v>
      </c>
      <c r="Z50" s="106">
        <v>22235.690000000002</v>
      </c>
      <c r="AA50" s="107">
        <v>20893.21</v>
      </c>
    </row>
    <row r="51" spans="1:27" ht="14.25" customHeight="1">
      <c r="B51" s="3" t="s">
        <v>51</v>
      </c>
      <c r="C51" s="65">
        <f>+GETPIVOTDATA("Amount",$V$13,"Description","Information Commission","C/D","Debit","Year End",DATE(2024,3,31))*-1</f>
        <v>0</v>
      </c>
      <c r="D51" s="3"/>
      <c r="E51" s="3">
        <v>40</v>
      </c>
      <c r="G51" s="10"/>
      <c r="H51" s="10"/>
      <c r="I51" s="10"/>
      <c r="J51" s="10"/>
      <c r="K51" s="10">
        <f t="shared" si="9"/>
        <v>-40</v>
      </c>
      <c r="L51" s="10"/>
      <c r="M51" s="59">
        <f t="shared" si="10"/>
        <v>-1</v>
      </c>
      <c r="N51" s="10"/>
      <c r="O51" s="10"/>
      <c r="Q51" s="59"/>
      <c r="U51" s="3"/>
    </row>
    <row r="52" spans="1:27" ht="14.25" customHeight="1">
      <c r="B52" s="3" t="s">
        <v>50</v>
      </c>
      <c r="C52" s="80">
        <f>GETPIVOTDATA("Amount",$V$13,"Description","Hawkwell / Local Plan","C/D","Debit","Year End",DATE(2024,3,31))*-1</f>
        <v>1384.6399999999999</v>
      </c>
      <c r="D52" s="3"/>
      <c r="E52" s="3">
        <f>14+763</f>
        <v>777</v>
      </c>
      <c r="G52" s="10"/>
      <c r="H52" s="10"/>
      <c r="I52" s="10"/>
      <c r="J52" s="10"/>
      <c r="K52" s="10">
        <f t="shared" si="9"/>
        <v>607.63999999999987</v>
      </c>
      <c r="L52" s="10"/>
      <c r="M52" s="59">
        <f t="shared" si="10"/>
        <v>0.78203346203346191</v>
      </c>
      <c r="N52" s="10"/>
      <c r="O52" s="10"/>
      <c r="Q52" s="59" t="str">
        <f>IF(ISERROR(G52/I52),"",G52/I52-1)</f>
        <v/>
      </c>
    </row>
    <row r="53" spans="1:27" ht="14.25" customHeight="1">
      <c r="C53" s="65"/>
      <c r="G53" s="10"/>
      <c r="H53" s="10"/>
      <c r="I53" s="10"/>
      <c r="J53" s="10"/>
      <c r="K53" s="10"/>
      <c r="L53" s="10"/>
      <c r="M53" s="59" t="str">
        <f>IF(ISERROR(E53/G53),"",E53/G53-1)</f>
        <v/>
      </c>
      <c r="N53" s="10"/>
      <c r="O53" s="10"/>
      <c r="Q53" s="59"/>
      <c r="AA53" s="73">
        <f>C56+GETPIVOTDATA("Amount",$V$13,"C/D","Debit","Year End",DATE(2024,3,31))</f>
        <v>0</v>
      </c>
    </row>
    <row r="54" spans="1:27" ht="14.25" customHeight="1">
      <c r="C54" s="66">
        <f>SUM(C32:C52)</f>
        <v>4857.6900000000005</v>
      </c>
      <c r="E54" s="66">
        <f>SUM(E32:E52)</f>
        <v>5536</v>
      </c>
      <c r="G54" s="60">
        <f>SUM(G33:G52)</f>
        <v>1945</v>
      </c>
      <c r="H54" s="10"/>
      <c r="I54" s="60">
        <f>SUM(I33:I52)</f>
        <v>3335</v>
      </c>
      <c r="J54" s="10"/>
      <c r="K54" s="60">
        <f>C54-E54</f>
        <v>-678.30999999999949</v>
      </c>
      <c r="L54" s="10"/>
      <c r="M54" s="61">
        <f>IF(ISERROR(C54/E54),"",C54/E54-1)</f>
        <v>-0.12252709537572248</v>
      </c>
      <c r="N54" s="10"/>
      <c r="O54" s="60">
        <f>G54-I54</f>
        <v>-1390</v>
      </c>
      <c r="Q54" s="61">
        <f t="shared" ref="Q54:Q60" si="12">IF(ISERROR(G54/I54),"",G54/I54-1)</f>
        <v>-0.41679160419790107</v>
      </c>
    </row>
    <row r="55" spans="1:27" ht="14.25" customHeight="1">
      <c r="C55" s="10"/>
      <c r="E55" s="10"/>
      <c r="G55" s="10"/>
      <c r="H55" s="10"/>
      <c r="I55" s="10"/>
      <c r="J55" s="10"/>
      <c r="K55" s="10"/>
      <c r="L55" s="10"/>
      <c r="M55" s="59" t="str">
        <f>IF(ISERROR(E55/G55),"",E55/G55-1)</f>
        <v/>
      </c>
      <c r="N55" s="10"/>
      <c r="O55" s="10"/>
      <c r="Q55" s="59" t="str">
        <f t="shared" si="12"/>
        <v/>
      </c>
    </row>
    <row r="56" spans="1:27" ht="14.25" customHeight="1">
      <c r="B56" s="3" t="s">
        <v>240</v>
      </c>
      <c r="C56" s="60">
        <f>C29+C54</f>
        <v>8022.8700000000008</v>
      </c>
      <c r="D56" s="3"/>
      <c r="E56" s="60">
        <f>E29+E54</f>
        <v>7138</v>
      </c>
      <c r="G56" s="60">
        <f>G29+G54</f>
        <v>2457</v>
      </c>
      <c r="H56" s="10"/>
      <c r="I56" s="60">
        <f>I29+I54</f>
        <v>5294</v>
      </c>
      <c r="J56" s="10"/>
      <c r="K56" s="60">
        <f>K29+K54</f>
        <v>884.87000000000126</v>
      </c>
      <c r="L56" s="10"/>
      <c r="M56" s="61">
        <f>IF(ISERROR(C56/E56),"",C56/E56-1)</f>
        <v>0.12396609694592331</v>
      </c>
      <c r="N56" s="10"/>
      <c r="O56" s="60">
        <f>SUM(O46:O54)</f>
        <v>-1390</v>
      </c>
      <c r="Q56" s="61">
        <f t="shared" si="12"/>
        <v>-0.53588968643747636</v>
      </c>
    </row>
    <row r="57" spans="1:27" ht="14.25" customHeight="1">
      <c r="C57" s="10"/>
      <c r="E57" s="10"/>
      <c r="G57" s="10"/>
      <c r="H57" s="10"/>
      <c r="I57" s="10"/>
      <c r="J57" s="10"/>
      <c r="K57" s="10"/>
      <c r="L57" s="10"/>
      <c r="M57" s="59" t="str">
        <f t="shared" ref="M57:M58" si="13">IF(ISERROR(A57/E57),"",A57/E57-1)</f>
        <v/>
      </c>
      <c r="N57" s="10"/>
      <c r="O57" s="10"/>
      <c r="Q57" s="59" t="str">
        <f t="shared" si="12"/>
        <v/>
      </c>
    </row>
    <row r="58" spans="1:27" ht="14.25" customHeight="1">
      <c r="C58" s="10"/>
      <c r="E58" s="10"/>
      <c r="G58" s="10"/>
      <c r="H58" s="10"/>
      <c r="I58" s="10"/>
      <c r="J58" s="10"/>
      <c r="K58" s="10"/>
      <c r="L58" s="10"/>
      <c r="M58" s="59" t="str">
        <f t="shared" si="13"/>
        <v/>
      </c>
      <c r="N58" s="10"/>
      <c r="O58" s="10"/>
      <c r="Q58" s="59" t="str">
        <f t="shared" si="12"/>
        <v/>
      </c>
    </row>
    <row r="59" spans="1:27" ht="14.25" customHeight="1">
      <c r="B59" s="3" t="s">
        <v>241</v>
      </c>
      <c r="C59" s="60">
        <f>C21-C56</f>
        <v>-1214.6100000000006</v>
      </c>
      <c r="D59" s="3"/>
      <c r="E59" s="60">
        <f>E21-E56</f>
        <v>949</v>
      </c>
      <c r="G59" s="60">
        <f>G21-G56</f>
        <v>3088.12</v>
      </c>
      <c r="H59" s="10"/>
      <c r="I59" s="60">
        <f>I21-I56</f>
        <v>1145.0299999999997</v>
      </c>
      <c r="J59" s="10"/>
      <c r="K59" s="60">
        <f>C59-E59</f>
        <v>-2163.6100000000006</v>
      </c>
      <c r="L59" s="10"/>
      <c r="M59" s="61">
        <f>IF(ISERROR(C59/E59),"",C59/E59-1)</f>
        <v>-2.2798840885142262</v>
      </c>
      <c r="N59" s="10"/>
      <c r="O59" s="60">
        <f>G59-I59</f>
        <v>1943.0900000000001</v>
      </c>
      <c r="Q59" s="61">
        <f t="shared" si="12"/>
        <v>1.696977371771919</v>
      </c>
    </row>
    <row r="60" spans="1:27" ht="14.25" customHeight="1">
      <c r="G60" s="10"/>
      <c r="H60" s="10"/>
      <c r="I60" s="10"/>
      <c r="J60" s="10"/>
      <c r="K60" s="10"/>
      <c r="L60" s="10"/>
      <c r="M60" s="59" t="str">
        <f>IF(ISERROR(A60/E60),"",A60/E60-1)</f>
        <v/>
      </c>
      <c r="N60" s="10"/>
      <c r="O60" s="10"/>
      <c r="Q60" s="59" t="str">
        <f t="shared" si="12"/>
        <v/>
      </c>
    </row>
    <row r="61" spans="1:27" ht="14.25" customHeight="1">
      <c r="B61" s="3" t="s">
        <v>242</v>
      </c>
      <c r="C61" s="65">
        <v>22236</v>
      </c>
      <c r="D61" s="3"/>
      <c r="E61" s="65">
        <v>21287</v>
      </c>
      <c r="G61" s="10">
        <f>I63</f>
        <v>18199.03</v>
      </c>
      <c r="H61" s="10"/>
      <c r="I61" s="10">
        <v>17054</v>
      </c>
      <c r="J61" s="10"/>
      <c r="K61" s="10">
        <f>C61-E61</f>
        <v>949</v>
      </c>
      <c r="L61" s="10"/>
      <c r="M61" s="59">
        <f>IF(ISERROR(C61/E61),"",C61/E61-1)</f>
        <v>4.4581199793300996E-2</v>
      </c>
      <c r="N61" s="10"/>
      <c r="O61" s="10">
        <f>G61-I61</f>
        <v>1145.0299999999988</v>
      </c>
      <c r="Q61" s="59"/>
    </row>
    <row r="62" spans="1:27" ht="14.25" customHeight="1">
      <c r="G62" s="10"/>
      <c r="H62" s="10"/>
      <c r="I62" s="10"/>
      <c r="J62" s="10"/>
      <c r="K62" s="10"/>
      <c r="L62" s="10"/>
      <c r="M62" s="59" t="str">
        <f>IF(ISERROR(A62/E62),"",A62/E62-1)</f>
        <v/>
      </c>
      <c r="N62" s="10"/>
      <c r="O62" s="10"/>
      <c r="Q62" s="59" t="str">
        <f t="shared" ref="Q62:Q70" si="14">IF(ISERROR(G62/I62),"",G62/I62-1)</f>
        <v/>
      </c>
    </row>
    <row r="63" spans="1:27" ht="14.25" customHeight="1">
      <c r="A63" s="3">
        <v>1</v>
      </c>
      <c r="B63" s="3" t="s">
        <v>243</v>
      </c>
      <c r="C63" s="60">
        <f>C59+C61</f>
        <v>21021.39</v>
      </c>
      <c r="D63" s="3"/>
      <c r="E63" s="60">
        <f>E59+E61</f>
        <v>22236</v>
      </c>
      <c r="G63" s="60">
        <f>G59+G61</f>
        <v>21287.149999999998</v>
      </c>
      <c r="H63" s="10"/>
      <c r="I63" s="60">
        <f>I59+I61</f>
        <v>18199.03</v>
      </c>
      <c r="J63" s="10"/>
      <c r="K63" s="60">
        <f>C63-E63</f>
        <v>-1214.6100000000006</v>
      </c>
      <c r="L63" s="10"/>
      <c r="M63" s="61">
        <f>IF(ISERROR(C63/E63),"",C63/E63-1)</f>
        <v>-5.4623583378305529E-2</v>
      </c>
      <c r="N63" s="10"/>
      <c r="O63" s="60">
        <f>G63-I63</f>
        <v>3088.119999999999</v>
      </c>
      <c r="Q63" s="59">
        <f t="shared" si="14"/>
        <v>0.16968596677954806</v>
      </c>
    </row>
    <row r="64" spans="1:27" ht="14.25" customHeight="1">
      <c r="G64" s="10"/>
      <c r="H64" s="10"/>
      <c r="I64" s="10"/>
      <c r="J64" s="10"/>
      <c r="K64" s="10"/>
      <c r="L64" s="10"/>
      <c r="M64" s="59" t="str">
        <f t="shared" ref="M64:M65" si="15">IF(ISERROR(A64/E64),"",A64/E64-1)</f>
        <v/>
      </c>
      <c r="N64" s="10"/>
      <c r="O64" s="10"/>
      <c r="Q64" s="59" t="str">
        <f t="shared" si="14"/>
        <v/>
      </c>
    </row>
    <row r="65" spans="1:20" ht="14.25" customHeight="1">
      <c r="B65" s="3" t="s">
        <v>244</v>
      </c>
      <c r="C65" s="3"/>
      <c r="D65" s="3"/>
      <c r="G65" s="10"/>
      <c r="H65" s="10"/>
      <c r="I65" s="10"/>
      <c r="J65" s="10"/>
      <c r="K65" s="10"/>
      <c r="L65" s="10"/>
      <c r="M65" s="59" t="str">
        <f t="shared" si="15"/>
        <v/>
      </c>
      <c r="N65" s="10"/>
      <c r="O65" s="10"/>
      <c r="Q65" s="59" t="str">
        <f t="shared" si="14"/>
        <v/>
      </c>
    </row>
    <row r="66" spans="1:20" ht="14.25" customHeight="1">
      <c r="B66" s="3" t="s">
        <v>245</v>
      </c>
      <c r="C66" s="65">
        <v>3200.51</v>
      </c>
      <c r="D66" s="3"/>
      <c r="E66" s="65">
        <v>3872</v>
      </c>
      <c r="G66" s="10">
        <v>19953</v>
      </c>
      <c r="H66" s="10"/>
      <c r="I66" s="10">
        <v>16864</v>
      </c>
      <c r="J66" s="10"/>
      <c r="K66" s="10">
        <f t="shared" ref="K66:K67" si="16">C66-E66</f>
        <v>-671.48999999999978</v>
      </c>
      <c r="L66" s="10"/>
      <c r="M66" s="59">
        <f t="shared" ref="M66:M67" si="17">IF(ISERROR(C66/E66),"",C66/E66-1)</f>
        <v>-0.1734220041322313</v>
      </c>
      <c r="N66" s="10"/>
      <c r="O66" s="10">
        <f t="shared" ref="O66:O67" si="18">G66-I66</f>
        <v>3089</v>
      </c>
      <c r="Q66" s="59">
        <f t="shared" si="14"/>
        <v>0.18317125237191645</v>
      </c>
    </row>
    <row r="67" spans="1:20" ht="14.25" customHeight="1">
      <c r="B67" s="3" t="s">
        <v>246</v>
      </c>
      <c r="C67" s="65">
        <v>18145.259999999998</v>
      </c>
      <c r="D67" s="3"/>
      <c r="E67" s="65">
        <v>18364</v>
      </c>
      <c r="G67" s="10">
        <v>1334</v>
      </c>
      <c r="H67" s="10"/>
      <c r="I67" s="10">
        <v>1334</v>
      </c>
      <c r="J67" s="10"/>
      <c r="K67" s="10">
        <f t="shared" si="16"/>
        <v>-218.7400000000016</v>
      </c>
      <c r="L67" s="10"/>
      <c r="M67" s="59">
        <f t="shared" si="17"/>
        <v>-1.1911348290132961E-2</v>
      </c>
      <c r="N67" s="10"/>
      <c r="O67" s="10">
        <f t="shared" si="18"/>
        <v>0</v>
      </c>
      <c r="Q67" s="59">
        <f t="shared" si="14"/>
        <v>0</v>
      </c>
      <c r="T67" s="78"/>
    </row>
    <row r="68" spans="1:20" ht="14.25" customHeight="1">
      <c r="G68" s="10"/>
      <c r="H68" s="10"/>
      <c r="I68" s="10"/>
      <c r="J68" s="10"/>
      <c r="K68" s="10"/>
      <c r="L68" s="10"/>
      <c r="M68" s="59" t="str">
        <f>IF(ISERROR(A68/E68),"",A68/E68-1)</f>
        <v/>
      </c>
      <c r="N68" s="10"/>
      <c r="O68" s="10"/>
      <c r="Q68" s="59" t="str">
        <f t="shared" si="14"/>
        <v/>
      </c>
    </row>
    <row r="69" spans="1:20" ht="14.25" customHeight="1">
      <c r="A69" s="3">
        <v>2</v>
      </c>
      <c r="B69" s="3" t="s">
        <v>247</v>
      </c>
      <c r="C69" s="60">
        <f>SUM(C66:C68)</f>
        <v>21345.769999999997</v>
      </c>
      <c r="D69" s="3"/>
      <c r="E69" s="60">
        <f>SUM(E66:E68)</f>
        <v>22236</v>
      </c>
      <c r="G69" s="60">
        <f>SUM(G66:G68)</f>
        <v>21287</v>
      </c>
      <c r="H69" s="10"/>
      <c r="I69" s="60">
        <f>SUM(I66:I68)</f>
        <v>18198</v>
      </c>
      <c r="J69" s="10"/>
      <c r="K69" s="60">
        <f>C69-E69</f>
        <v>-890.2300000000032</v>
      </c>
      <c r="L69" s="10"/>
      <c r="M69" s="61">
        <f>IF(ISERROR(C69/E69),"",C69/E69-1)</f>
        <v>-4.0035527972657081E-2</v>
      </c>
      <c r="N69" s="10"/>
      <c r="O69" s="60">
        <f>G69-I69</f>
        <v>3089</v>
      </c>
      <c r="Q69" s="59">
        <f t="shared" si="14"/>
        <v>0.16974392790416526</v>
      </c>
      <c r="T69" s="68"/>
    </row>
    <row r="70" spans="1:20" ht="14.25" customHeight="1">
      <c r="G70" s="10"/>
      <c r="H70" s="10"/>
      <c r="I70" s="10"/>
      <c r="J70" s="10"/>
      <c r="K70" s="10"/>
      <c r="L70" s="10"/>
      <c r="M70" s="10"/>
      <c r="N70" s="10"/>
      <c r="O70" s="10"/>
      <c r="Q70" s="59" t="str">
        <f t="shared" si="14"/>
        <v/>
      </c>
    </row>
    <row r="71" spans="1:20" ht="14.25" customHeight="1">
      <c r="B71" s="3" t="s">
        <v>248</v>
      </c>
      <c r="C71" s="60">
        <f>C69-C63</f>
        <v>324.37999999999738</v>
      </c>
      <c r="D71" s="3"/>
      <c r="E71" s="60">
        <f>E69-E63</f>
        <v>0</v>
      </c>
      <c r="G71" s="60">
        <f>G69-G63</f>
        <v>-0.14999999999781721</v>
      </c>
      <c r="H71" s="10"/>
      <c r="I71" s="60">
        <f>I69-I63</f>
        <v>-1.0299999999988358</v>
      </c>
      <c r="J71" s="10"/>
      <c r="K71" s="60">
        <f>C71-E71</f>
        <v>324.37999999999738</v>
      </c>
      <c r="L71" s="10"/>
      <c r="M71" s="10"/>
      <c r="N71" s="10"/>
      <c r="O71" s="60">
        <f>G71-I71</f>
        <v>0.88000000000101863</v>
      </c>
      <c r="Q71" s="59"/>
    </row>
    <row r="72" spans="1:20" ht="14.25" customHeight="1">
      <c r="Q72" s="59" t="str">
        <f t="shared" ref="Q72:Q80" si="19">IF(ISERROR(G72/I72),"",G72/I72-1)</f>
        <v/>
      </c>
    </row>
    <row r="73" spans="1:20" ht="14.25" customHeight="1">
      <c r="Q73" s="59" t="str">
        <f t="shared" si="19"/>
        <v/>
      </c>
    </row>
    <row r="74" spans="1:20" ht="14.25" customHeight="1">
      <c r="Q74" s="59" t="str">
        <f t="shared" si="19"/>
        <v/>
      </c>
    </row>
    <row r="75" spans="1:20" ht="14.25" customHeight="1">
      <c r="Q75" s="59" t="str">
        <f t="shared" si="19"/>
        <v/>
      </c>
    </row>
    <row r="76" spans="1:20" ht="14.25" customHeight="1">
      <c r="Q76" s="59" t="str">
        <f t="shared" si="19"/>
        <v/>
      </c>
    </row>
    <row r="77" spans="1:20" ht="14.25" customHeight="1">
      <c r="Q77" s="59" t="str">
        <f t="shared" si="19"/>
        <v/>
      </c>
    </row>
    <row r="78" spans="1:20" ht="14.25" customHeight="1">
      <c r="Q78" s="59" t="str">
        <f t="shared" si="19"/>
        <v/>
      </c>
    </row>
    <row r="79" spans="1:20" ht="14.25" customHeight="1">
      <c r="Q79" s="59" t="str">
        <f t="shared" si="19"/>
        <v/>
      </c>
    </row>
    <row r="80" spans="1:20" ht="14.25" customHeight="1">
      <c r="Q80" s="59" t="str">
        <f t="shared" si="19"/>
        <v/>
      </c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600-000000000000}">
          <x14:formula1>
            <xm:f>'A vs B and Precept Plan'!$H$6:$H$24</xm:f>
          </x14:formula1>
          <xm:sqref>B52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Accounts</vt:lpstr>
      <vt:lpstr>Detail1-Balance-Current-Mar-24</vt:lpstr>
      <vt:lpstr>Payment Schedule</vt:lpstr>
      <vt:lpstr>A vs B and Precept Plan</vt:lpstr>
      <vt:lpstr>Savings Account</vt:lpstr>
      <vt:lpstr>EoY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WELLS</dc:creator>
  <cp:lastModifiedBy>Cathy Fleet</cp:lastModifiedBy>
  <dcterms:created xsi:type="dcterms:W3CDTF">2022-06-11T10:12:50Z</dcterms:created>
  <dcterms:modified xsi:type="dcterms:W3CDTF">2024-05-07T11:52:45Z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0x010100617CDF1008094542B05780F701CE1978</vt:lpwstr>
  </property>
  <property fmtid="{D5CDD505-2E9C-101B-9397-08002B2CF9AE}" pid="3" name="MediaServiceImageTags">
    <vt:lpwstr/>
  </property>
</Properties>
</file>